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Personal\"/>
    </mc:Choice>
  </mc:AlternateContent>
  <bookViews>
    <workbookView xWindow="0" yWindow="0" windowWidth="19200" windowHeight="8235"/>
  </bookViews>
  <sheets>
    <sheet name="Travel and Expense" sheetId="1" r:id="rId1"/>
    <sheet name="GUIDELINES" sheetId="3" r:id="rId2"/>
  </sheets>
  <calcPr calcId="152511"/>
</workbook>
</file>

<file path=xl/calcChain.xml><?xml version="1.0" encoding="utf-8"?>
<calcChain xmlns="http://schemas.openxmlformats.org/spreadsheetml/2006/main">
  <c r="M23" i="1" l="1"/>
  <c r="Z23" i="1"/>
  <c r="AA23" i="1" s="1"/>
  <c r="I23" i="1"/>
  <c r="C23" i="1"/>
  <c r="C24" i="1"/>
  <c r="I24" i="1"/>
  <c r="M24" i="1"/>
  <c r="Z24" i="1"/>
  <c r="C25" i="1"/>
  <c r="I25" i="1"/>
  <c r="M25" i="1"/>
  <c r="Z25" i="1"/>
  <c r="C26" i="1"/>
  <c r="I26" i="1"/>
  <c r="M26" i="1"/>
  <c r="Z26" i="1"/>
  <c r="C27" i="1"/>
  <c r="I27" i="1"/>
  <c r="M27" i="1"/>
  <c r="Z27" i="1"/>
  <c r="C22" i="1"/>
  <c r="C21" i="1"/>
  <c r="I21" i="1"/>
  <c r="I22" i="1"/>
  <c r="X28" i="1"/>
  <c r="W28" i="1"/>
  <c r="V28" i="1"/>
  <c r="U28" i="1"/>
  <c r="T28" i="1"/>
  <c r="S28" i="1"/>
  <c r="R28" i="1"/>
  <c r="Q28" i="1"/>
  <c r="P28" i="1"/>
  <c r="O28" i="1"/>
  <c r="L28" i="1"/>
  <c r="K28" i="1"/>
  <c r="J28" i="1"/>
  <c r="Z22" i="1"/>
  <c r="M22" i="1"/>
  <c r="N28" i="1"/>
  <c r="M21" i="1"/>
  <c r="Z21" i="1"/>
  <c r="Z28" i="1" s="1"/>
  <c r="W33" i="1"/>
  <c r="W32" i="1"/>
  <c r="W42" i="1"/>
  <c r="AA21" i="1" l="1"/>
  <c r="W41" i="1" s="1"/>
  <c r="M28" i="1"/>
  <c r="AA27" i="1"/>
  <c r="AA25" i="1"/>
  <c r="AA24" i="1"/>
  <c r="AA22" i="1"/>
  <c r="AA28" i="1" s="1"/>
  <c r="C10" i="1" s="1"/>
  <c r="AA26" i="1"/>
  <c r="W38" i="1"/>
  <c r="W31" i="1" l="1"/>
  <c r="W35" i="1" s="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<sst xmlns="http://schemas.openxmlformats.org/spreadsheetml/2006/main" count="133" uniqueCount="108">
  <si>
    <t>Total Expenses:</t>
  </si>
  <si>
    <t>P.O. #</t>
  </si>
  <si>
    <t>P.O. Line Item #</t>
  </si>
  <si>
    <t>SUN</t>
  </si>
  <si>
    <t>MON</t>
  </si>
  <si>
    <t>TUE</t>
  </si>
  <si>
    <t>WED</t>
  </si>
  <si>
    <t>FRI</t>
  </si>
  <si>
    <t>SAT</t>
  </si>
  <si>
    <t>PERIOD ENDING:</t>
  </si>
  <si>
    <t xml:space="preserve">Please enter period ending date to populate the </t>
  </si>
  <si>
    <t>individual dates below</t>
  </si>
  <si>
    <t>Fill in only yellow portions; all others will auto-calculate</t>
  </si>
  <si>
    <t>Hotel Exp (mention daily rate incl tax)</t>
  </si>
  <si>
    <t>Hotel Internet (pre-approved)</t>
  </si>
  <si>
    <t>Airfare</t>
  </si>
  <si>
    <t>Airfare/Baggage</t>
  </si>
  <si>
    <t>Parking</t>
  </si>
  <si>
    <t>Tolls</t>
  </si>
  <si>
    <t>Taxi/Shuttle Bus</t>
  </si>
  <si>
    <t>Train</t>
  </si>
  <si>
    <t>Auto Rental</t>
  </si>
  <si>
    <t>Gas (rental cars only)</t>
  </si>
  <si>
    <t>Mileage/Private Car/Total Miles #</t>
  </si>
  <si>
    <t xml:space="preserve"> If expenses incurred within US (DOMESTIC) &amp; Outside US (INTERNATIONAL) (Select from Drop Down List)</t>
  </si>
  <si>
    <t xml:space="preserve"> If expenses incurred are Utopia Expenses or Client Expenses  (Select from Drop Down List)</t>
  </si>
  <si>
    <t>Sub total (all meals)</t>
  </si>
  <si>
    <t>Grand Total</t>
  </si>
  <si>
    <t>Domestic</t>
  </si>
  <si>
    <t>International</t>
  </si>
  <si>
    <t>Utopia Exp</t>
  </si>
  <si>
    <t>Client Exp</t>
  </si>
  <si>
    <t>Date</t>
  </si>
  <si>
    <t>Week Day</t>
  </si>
  <si>
    <t>THUR</t>
  </si>
  <si>
    <t>Project Name</t>
  </si>
  <si>
    <t>Client</t>
  </si>
  <si>
    <t>Location</t>
  </si>
  <si>
    <t>Utopia, Inc.</t>
  </si>
  <si>
    <t xml:space="preserve"> Name:</t>
  </si>
  <si>
    <t>Merchant's Name</t>
  </si>
  <si>
    <t>If expenses incurred for client then the Billable Client Name</t>
  </si>
  <si>
    <t xml:space="preserve">Total Expenses </t>
  </si>
  <si>
    <t>Cell contains formula</t>
  </si>
  <si>
    <t>Less Advance</t>
  </si>
  <si>
    <t>Enter only Advance received</t>
  </si>
  <si>
    <t>NET DUE</t>
  </si>
  <si>
    <t>Personal card/Cash</t>
  </si>
  <si>
    <t>Utopia Corporate Card</t>
  </si>
  <si>
    <t>OTHERS Corporate Card</t>
  </si>
  <si>
    <t>SPECIFY IF YOU HAVE USED OTHERS CORPORATE CARD FOR YOUR PAYMENTS (Eg: Adil's card)</t>
  </si>
  <si>
    <t>Paid by PERSONAL / Utopia CORPORATE Card* (Select from Drop Down List)</t>
  </si>
  <si>
    <t>PERSONAL Card/Cash</t>
  </si>
  <si>
    <t>USE THE BELOW LINK  TO FIND CONVERSION RATE</t>
  </si>
  <si>
    <t>http://www.oanda.com/currency/converter/</t>
  </si>
  <si>
    <t>Friday</t>
  </si>
  <si>
    <t>Saturday</t>
  </si>
  <si>
    <t>Instructions given BELOW for better understanding.</t>
  </si>
  <si>
    <t>Columns</t>
  </si>
  <si>
    <t>Towards the bottom of the sheet are cells that contains formulas (Please do not alter). Only enter advance if any received in the cell provided.</t>
  </si>
  <si>
    <t>Mention the Name , Project Name, Client &amp; Location</t>
  </si>
  <si>
    <t>COLUMN A– Week day - Mandatory for Project persons</t>
  </si>
  <si>
    <t>Other Expenses</t>
  </si>
  <si>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</si>
  <si>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</si>
  <si>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</si>
  <si>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</si>
  <si>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</si>
  <si>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</si>
  <si>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</si>
  <si>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</si>
  <si>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</si>
  <si>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</si>
  <si>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</si>
  <si>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</si>
  <si>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ON THE TOP</t>
  </si>
  <si>
    <t>Note - Period will be Sunday to Saturday every week</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</si>
  <si>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</si>
  <si>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Mandatory fields</t>
  </si>
  <si>
    <t xml:space="preserve">* subject to the limits prescribed by customer travel policy </t>
  </si>
  <si>
    <t xml:space="preserve">Client Expenses </t>
  </si>
  <si>
    <t>Less : Utopia CORPORATE card</t>
  </si>
  <si>
    <t>For Information and Accounting</t>
  </si>
  <si>
    <r>
      <t xml:space="preserve">COLUMN B – Date of expenditure  -- </t>
    </r>
    <r>
      <rPr>
        <b/>
        <sz val="11"/>
        <color indexed="10"/>
        <rFont val="Calibri"/>
        <family val="2"/>
      </rPr>
      <t>Mandatory</t>
    </r>
  </si>
  <si>
    <r>
      <t xml:space="preserve">COLUMN D  - Fill in the Detail &amp; purpose for expenses incurred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</si>
  <si>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</si>
  <si>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t>For Payment</t>
  </si>
  <si>
    <t>Details/Purpose of Expense</t>
  </si>
  <si>
    <t>TRAVEL &amp; MONTHLY EXPENSES FORM</t>
  </si>
  <si>
    <t xml:space="preserve">http://in.finance.yahoo.com/currencies/ converter  </t>
  </si>
  <si>
    <t xml:space="preserve">  Only for calculation to US$</t>
  </si>
  <si>
    <t xml:space="preserve">Amount in Foreign currency </t>
  </si>
  <si>
    <t>Name of the Currency</t>
  </si>
  <si>
    <t>Exchange Rate</t>
  </si>
  <si>
    <t>Amount in US$</t>
  </si>
  <si>
    <t>Breakfast * Limit $10</t>
  </si>
  <si>
    <t>Lunch * Limit $15</t>
  </si>
  <si>
    <t>Dinner * Limit $40</t>
  </si>
  <si>
    <t>Mileage  @55.5 Cents a mile</t>
  </si>
  <si>
    <t>Less : OTHERS CORPORATE card</t>
  </si>
  <si>
    <t xml:space="preserve">Utopia Expenses </t>
  </si>
  <si>
    <t>Bill Towsley</t>
  </si>
  <si>
    <t>Calgary</t>
  </si>
  <si>
    <t>Dominion Transmission</t>
  </si>
  <si>
    <t>CP383 - NA - Dominion Transmission-DM</t>
  </si>
  <si>
    <t>Dominion</t>
  </si>
  <si>
    <t>HMS Hosts Calgary</t>
  </si>
  <si>
    <t>Breakfast - Travel to WV Week 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</si>
</sst>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6"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28">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3" borderId="18" xfId="0" applyFont="1" applyFill="1" applyBorder="1" applyAlignment="1">
      <alignment horizontal="center" wrapText="1"/>
    </xf>
    <xf numFmtId="0" fontId="10" fillId="13" borderId="20" xfId="0" applyFont="1" applyFill="1" applyBorder="1" applyAlignment="1">
      <alignment horizontal="center" wrapText="1"/>
    </xf>
    <xf numFmtId="0" fontId="10" fillId="14" borderId="21"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0" fillId="0" borderId="23" xfId="0" applyFont="1" applyBorder="1" applyAlignment="1">
      <alignment horizontal="center"/>
    </xf>
    <xf numFmtId="43" fontId="10" fillId="14" borderId="24" xfId="1" applyFont="1" applyFill="1" applyBorder="1" applyAlignment="1">
      <alignment horizontal="center"/>
    </xf>
    <xf numFmtId="164" fontId="10" fillId="14" borderId="25" xfId="0" applyNumberFormat="1" applyFont="1" applyFill="1" applyBorder="1" applyAlignment="1">
      <alignment horizontal="center"/>
    </xf>
    <xf numFmtId="0" fontId="10" fillId="10" borderId="26" xfId="0" applyFont="1" applyFill="1" applyBorder="1" applyAlignment="1">
      <alignment horizontal="center"/>
    </xf>
    <xf numFmtId="0" fontId="10" fillId="10" borderId="14" xfId="0" applyFont="1" applyFill="1" applyBorder="1" applyAlignment="1">
      <alignment horizontal="center"/>
    </xf>
    <xf numFmtId="0" fontId="10" fillId="10" borderId="27" xfId="0" applyFont="1" applyFill="1" applyBorder="1" applyAlignment="1">
      <alignment horizontal="center"/>
    </xf>
    <xf numFmtId="14" fontId="1" fillId="10" borderId="28" xfId="0" applyNumberFormat="1" applyFont="1" applyFill="1" applyBorder="1" applyAlignment="1">
      <alignment horizontal="center"/>
    </xf>
    <xf numFmtId="0" fontId="10" fillId="13" borderId="4" xfId="0" applyFont="1" applyFill="1" applyBorder="1"/>
    <xf numFmtId="0" fontId="10" fillId="13" borderId="29" xfId="0" applyFont="1" applyFill="1" applyBorder="1"/>
    <xf numFmtId="43" fontId="10" fillId="14" borderId="30" xfId="1" applyFont="1" applyFill="1" applyBorder="1" applyAlignment="1">
      <alignment horizontal="center"/>
    </xf>
    <xf numFmtId="164" fontId="10" fillId="14" borderId="1" xfId="0" applyNumberFormat="1" applyFont="1" applyFill="1" applyBorder="1" applyAlignment="1">
      <alignment horizontal="center"/>
    </xf>
    <xf numFmtId="164" fontId="10" fillId="14" borderId="27"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9" xfId="0" applyFont="1" applyFill="1" applyBorder="1" applyAlignment="1">
      <alignment horizontal="center"/>
    </xf>
    <xf numFmtId="14" fontId="1" fillId="10" borderId="31" xfId="0" applyNumberFormat="1" applyFont="1" applyFill="1" applyBorder="1" applyAlignment="1">
      <alignment horizontal="center"/>
    </xf>
    <xf numFmtId="0" fontId="10" fillId="13" borderId="5" xfId="0" applyFont="1" applyFill="1" applyBorder="1"/>
    <xf numFmtId="0" fontId="10" fillId="13" borderId="32" xfId="0" applyFont="1" applyFill="1" applyBorder="1"/>
    <xf numFmtId="43" fontId="10" fillId="14" borderId="33" xfId="1" applyFont="1" applyFill="1" applyBorder="1" applyAlignment="1">
      <alignment horizontal="center"/>
    </xf>
    <xf numFmtId="164" fontId="10" fillId="14" borderId="34" xfId="0" applyNumberFormat="1" applyFont="1" applyFill="1" applyBorder="1" applyAlignment="1">
      <alignment horizontal="center"/>
    </xf>
    <xf numFmtId="164" fontId="10" fillId="14" borderId="35" xfId="0" applyNumberFormat="1" applyFont="1" applyFill="1" applyBorder="1" applyAlignment="1">
      <alignment horizontal="center"/>
    </xf>
    <xf numFmtId="0" fontId="10" fillId="10" borderId="5" xfId="0" applyFont="1" applyFill="1" applyBorder="1" applyAlignment="1">
      <alignment horizontal="center"/>
    </xf>
    <xf numFmtId="0" fontId="10" fillId="10" borderId="34" xfId="0" applyFont="1" applyFill="1" applyBorder="1" applyAlignment="1">
      <alignment horizontal="center"/>
    </xf>
    <xf numFmtId="0" fontId="10" fillId="10" borderId="32" xfId="0" applyFont="1" applyFill="1" applyBorder="1" applyAlignment="1">
      <alignment horizontal="center"/>
    </xf>
    <xf numFmtId="0" fontId="10" fillId="13" borderId="9" xfId="0" applyFont="1" applyFill="1" applyBorder="1"/>
    <xf numFmtId="165" fontId="10" fillId="10" borderId="26"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7" xfId="0" applyNumberFormat="1" applyFont="1" applyFill="1" applyBorder="1" applyAlignment="1">
      <alignment horizontal="center"/>
    </xf>
    <xf numFmtId="165" fontId="11" fillId="15" borderId="36" xfId="0" applyNumberFormat="1" applyFont="1" applyFill="1" applyBorder="1" applyAlignment="1">
      <alignment horizontal="center"/>
    </xf>
    <xf numFmtId="165" fontId="10" fillId="10" borderId="23" xfId="0" applyNumberFormat="1" applyFont="1" applyFill="1" applyBorder="1" applyAlignment="1">
      <alignment horizontal="center"/>
    </xf>
    <xf numFmtId="165" fontId="10" fillId="10" borderId="25" xfId="0" applyNumberFormat="1" applyFont="1" applyFill="1" applyBorder="1" applyAlignment="1">
      <alignment horizontal="center"/>
    </xf>
    <xf numFmtId="165" fontId="11" fillId="10" borderId="25" xfId="0" applyNumberFormat="1" applyFont="1" applyFill="1" applyBorder="1" applyAlignment="1">
      <alignment horizontal="center"/>
    </xf>
    <xf numFmtId="165" fontId="10" fillId="16" borderId="37"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9" xfId="0" applyNumberFormat="1" applyFont="1" applyFill="1" applyBorder="1" applyAlignment="1">
      <alignment horizontal="center"/>
    </xf>
    <xf numFmtId="165" fontId="11" fillId="15" borderId="38" xfId="0" applyNumberFormat="1" applyFont="1" applyFill="1" applyBorder="1" applyAlignment="1">
      <alignment horizontal="center"/>
    </xf>
    <xf numFmtId="165" fontId="11" fillId="10" borderId="1" xfId="0" applyNumberFormat="1" applyFont="1" applyFill="1" applyBorder="1" applyAlignment="1">
      <alignment horizontal="center"/>
    </xf>
    <xf numFmtId="165" fontId="10" fillId="16" borderId="27"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34" xfId="0" applyNumberFormat="1" applyFont="1" applyFill="1" applyBorder="1" applyAlignment="1">
      <alignment horizontal="center"/>
    </xf>
    <xf numFmtId="165" fontId="10" fillId="10" borderId="32" xfId="0" applyNumberFormat="1" applyFont="1" applyFill="1" applyBorder="1" applyAlignment="1">
      <alignment horizontal="center"/>
    </xf>
    <xf numFmtId="165" fontId="11" fillId="10" borderId="34" xfId="0" applyNumberFormat="1" applyFont="1" applyFill="1" applyBorder="1" applyAlignment="1">
      <alignment horizontal="center"/>
    </xf>
    <xf numFmtId="165" fontId="10" fillId="16" borderId="35" xfId="0" applyNumberFormat="1" applyFont="1" applyFill="1" applyBorder="1" applyAlignment="1">
      <alignment horizontal="center"/>
    </xf>
    <xf numFmtId="165" fontId="11" fillId="16" borderId="39" xfId="0" applyNumberFormat="1" applyFont="1" applyFill="1" applyBorder="1" applyAlignment="1">
      <alignment horizontal="center"/>
    </xf>
    <xf numFmtId="165" fontId="10" fillId="0" borderId="40" xfId="0" applyNumberFormat="1" applyFont="1" applyBorder="1"/>
    <xf numFmtId="165" fontId="11" fillId="11" borderId="41"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9" xfId="0" applyFont="1" applyFill="1" applyBorder="1" applyAlignment="1">
      <alignment horizontal="left" vertical="center"/>
    </xf>
    <xf numFmtId="164" fontId="2" fillId="5" borderId="28" xfId="2" applyNumberFormat="1" applyFont="1" applyFill="1" applyBorder="1" applyAlignment="1">
      <alignment horizontal="left" vertical="center"/>
    </xf>
    <xf numFmtId="44" fontId="2" fillId="5" borderId="42" xfId="2" applyFont="1" applyFill="1" applyBorder="1" applyAlignment="1">
      <alignment horizontal="left" vertical="center"/>
    </xf>
    <xf numFmtId="0" fontId="1" fillId="0" borderId="1" xfId="0" applyFont="1" applyFill="1" applyBorder="1" applyAlignment="1">
      <alignment horizontal="left" vertical="center"/>
    </xf>
    <xf numFmtId="0" fontId="1" fillId="0" borderId="2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2" xfId="0" applyFont="1" applyFill="1" applyBorder="1" applyAlignment="1">
      <alignment horizontal="left" vertical="center"/>
    </xf>
    <xf numFmtId="14" fontId="7" fillId="0" borderId="0" xfId="4" applyNumberFormat="1" applyFont="1" applyAlignment="1">
      <alignment horizontal="center"/>
    </xf>
    <xf numFmtId="0" fontId="2" fillId="10" borderId="43" xfId="0" applyFont="1" applyFill="1" applyBorder="1" applyAlignment="1">
      <alignment horizontal="center" vertical="center"/>
    </xf>
    <xf numFmtId="0" fontId="2" fillId="10" borderId="44" xfId="0" applyFont="1" applyFill="1" applyBorder="1" applyAlignment="1">
      <alignment horizontal="center" vertical="center"/>
    </xf>
    <xf numFmtId="0" fontId="2" fillId="10" borderId="45"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F232"/>
  <sheetViews>
    <sheetView showGridLines="0" tabSelected="1" zoomScale="110" zoomScaleNormal="110" workbookViewId="0">
      <pane xSplit="5" topLeftCell="F1" activePane="topRight" state="frozen"/>
      <selection activeCell="A8" sqref="A8"/>
      <selection pane="topRight" activeCell="J21" sqref="J2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16384" width="11.42578125" style="1"/>
  </cols>
  <sheetData>
    <row r="3" spans="2:32" ht="15" customHeight="1" x14ac:dyDescent="0.25">
      <c r="D3" s="122" t="s">
        <v>88</v>
      </c>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5" spans="2:32" ht="12" thickBot="1" x14ac:dyDescent="0.25"/>
    <row r="6" spans="2:32" ht="12" thickBot="1" x14ac:dyDescent="0.25">
      <c r="B6" s="123" t="s">
        <v>38</v>
      </c>
      <c r="C6" s="124"/>
      <c r="D6" s="125"/>
      <c r="E6" s="17"/>
      <c r="G6" s="8" t="s">
        <v>9</v>
      </c>
      <c r="H6" s="7"/>
      <c r="I6" s="7"/>
      <c r="J6" s="126">
        <v>42343</v>
      </c>
      <c r="K6" s="126"/>
      <c r="L6" s="33" t="s">
        <v>56</v>
      </c>
      <c r="M6" s="32"/>
      <c r="N6" s="5"/>
      <c r="O6" s="5"/>
      <c r="R6" s="39"/>
      <c r="S6" s="5"/>
      <c r="T6" s="5"/>
      <c r="U6" s="5"/>
    </row>
    <row r="7" spans="2:32" ht="15" x14ac:dyDescent="0.25">
      <c r="B7" s="40" t="s">
        <v>39</v>
      </c>
      <c r="C7" s="114" t="s">
        <v>101</v>
      </c>
      <c r="D7" s="115"/>
      <c r="E7" s="17"/>
      <c r="G7" s="4"/>
      <c r="H7" s="4"/>
      <c r="I7" s="4"/>
      <c r="J7" s="4"/>
      <c r="K7" s="4"/>
      <c r="L7" s="4"/>
      <c r="M7" s="5"/>
      <c r="N7" s="5"/>
      <c r="O7" s="5"/>
      <c r="R7" s="41"/>
      <c r="S7" s="5"/>
      <c r="T7" s="5"/>
      <c r="U7" s="5"/>
    </row>
    <row r="8" spans="2:32" x14ac:dyDescent="0.2">
      <c r="B8" s="40"/>
      <c r="C8" s="114"/>
      <c r="D8" s="115"/>
      <c r="E8" s="17"/>
      <c r="G8" s="30" t="s">
        <v>76</v>
      </c>
      <c r="H8" s="4"/>
      <c r="I8" s="4"/>
      <c r="J8" s="4"/>
      <c r="K8" s="4"/>
      <c r="L8" s="4"/>
      <c r="M8" s="5"/>
      <c r="N8" s="5"/>
      <c r="O8" s="5"/>
      <c r="R8" s="127"/>
      <c r="S8" s="127"/>
      <c r="T8" s="127"/>
      <c r="U8" s="5"/>
    </row>
    <row r="9" spans="2:32" x14ac:dyDescent="0.2">
      <c r="B9" s="40" t="s">
        <v>35</v>
      </c>
      <c r="C9" s="114" t="s">
        <v>104</v>
      </c>
      <c r="D9" s="115"/>
      <c r="E9" s="17"/>
      <c r="G9" s="30"/>
      <c r="H9" s="4"/>
      <c r="I9" s="4"/>
      <c r="J9" s="4"/>
      <c r="K9" s="4"/>
      <c r="L9" s="4"/>
      <c r="M9" s="5"/>
      <c r="N9" s="5"/>
      <c r="O9" s="5"/>
      <c r="R9" s="42"/>
      <c r="S9" s="5"/>
      <c r="T9" s="5"/>
      <c r="U9" s="5"/>
    </row>
    <row r="10" spans="2:32" x14ac:dyDescent="0.2">
      <c r="B10" s="10" t="s">
        <v>0</v>
      </c>
      <c r="C10" s="116">
        <f>AA28</f>
        <v>896.17</v>
      </c>
      <c r="D10" s="117"/>
      <c r="E10" s="17"/>
      <c r="G10" s="30" t="s">
        <v>10</v>
      </c>
      <c r="H10" s="4"/>
      <c r="I10" s="4"/>
      <c r="J10" s="4"/>
      <c r="K10" s="4"/>
      <c r="L10" s="2"/>
      <c r="M10" s="5"/>
      <c r="N10" s="5"/>
      <c r="O10" s="5"/>
      <c r="R10" s="42"/>
      <c r="S10" s="5"/>
      <c r="T10" s="5"/>
      <c r="U10" s="5"/>
    </row>
    <row r="11" spans="2:32" x14ac:dyDescent="0.2">
      <c r="B11" s="40" t="s">
        <v>36</v>
      </c>
      <c r="C11" s="114" t="s">
        <v>103</v>
      </c>
      <c r="D11" s="115"/>
      <c r="E11" s="17"/>
      <c r="G11" s="31" t="s">
        <v>11</v>
      </c>
      <c r="H11" s="2"/>
      <c r="I11" s="2"/>
      <c r="J11" s="2"/>
      <c r="K11" s="2"/>
      <c r="L11" s="4"/>
      <c r="M11" s="5"/>
      <c r="N11" s="5"/>
      <c r="O11" s="5"/>
      <c r="R11" s="42"/>
      <c r="S11" s="5"/>
      <c r="T11" s="5"/>
      <c r="U11" s="5"/>
    </row>
    <row r="12" spans="2:32" x14ac:dyDescent="0.2">
      <c r="B12" s="40" t="s">
        <v>37</v>
      </c>
      <c r="C12" s="114" t="s">
        <v>102</v>
      </c>
      <c r="D12" s="115"/>
      <c r="E12" s="17"/>
      <c r="G12" s="30"/>
      <c r="H12" s="4"/>
      <c r="I12" s="4"/>
      <c r="J12" s="4"/>
      <c r="K12" s="4"/>
      <c r="L12" s="4"/>
      <c r="M12" s="5"/>
      <c r="N12" s="5"/>
      <c r="O12" s="5"/>
    </row>
    <row r="13" spans="2:32" ht="12" thickBot="1" x14ac:dyDescent="0.25">
      <c r="B13" s="9" t="s">
        <v>1</v>
      </c>
      <c r="C13" s="118">
        <v>4506</v>
      </c>
      <c r="D13" s="119"/>
      <c r="E13" s="17"/>
      <c r="G13" s="30" t="s">
        <v>12</v>
      </c>
      <c r="H13" s="4"/>
      <c r="I13" s="4"/>
      <c r="J13" s="4"/>
      <c r="K13" s="4"/>
    </row>
    <row r="14" spans="2:32" ht="12" thickBot="1" x14ac:dyDescent="0.25">
      <c r="B14" s="43"/>
      <c r="C14" s="44"/>
      <c r="D14" s="45"/>
      <c r="E14" s="17"/>
      <c r="F14" s="46" t="s">
        <v>53</v>
      </c>
      <c r="G14" s="47"/>
      <c r="H14" s="48"/>
      <c r="I14" s="48"/>
      <c r="J14" s="49"/>
      <c r="K14" s="4"/>
    </row>
    <row r="15" spans="2:32" ht="15.75" thickBot="1" x14ac:dyDescent="0.3">
      <c r="B15" s="11" t="s">
        <v>2</v>
      </c>
      <c r="C15" s="120"/>
      <c r="D15" s="121"/>
      <c r="E15" s="17"/>
      <c r="F15" s="15" t="s">
        <v>89</v>
      </c>
    </row>
    <row r="16" spans="2:32" ht="15" x14ac:dyDescent="0.25">
      <c r="B16" s="50"/>
      <c r="C16" s="17"/>
      <c r="D16" s="17"/>
      <c r="E16" s="17"/>
      <c r="F16" s="15" t="s">
        <v>54</v>
      </c>
    </row>
    <row r="17" spans="2:32" ht="15" x14ac:dyDescent="0.25">
      <c r="B17" s="50"/>
      <c r="C17" s="17"/>
      <c r="D17" s="17"/>
      <c r="E17" s="17"/>
      <c r="F17" s="15"/>
    </row>
    <row r="18" spans="2:32" ht="12" thickBot="1" x14ac:dyDescent="0.25">
      <c r="B18" s="2"/>
      <c r="C18" s="3"/>
      <c r="D18" s="3"/>
      <c r="E18" s="3"/>
    </row>
    <row r="19" spans="2:32" ht="12" thickBot="1" x14ac:dyDescent="0.25">
      <c r="F19" s="111" t="s">
        <v>90</v>
      </c>
      <c r="G19" s="112"/>
      <c r="H19" s="112"/>
      <c r="I19" s="113"/>
    </row>
    <row r="20" spans="2:32" ht="57" thickBot="1" x14ac:dyDescent="0.25">
      <c r="B20" s="51" t="s">
        <v>33</v>
      </c>
      <c r="C20" s="52" t="s">
        <v>32</v>
      </c>
      <c r="D20" s="53" t="s">
        <v>40</v>
      </c>
      <c r="E20" s="54" t="s">
        <v>87</v>
      </c>
      <c r="F20" s="55" t="s">
        <v>91</v>
      </c>
      <c r="G20" s="56" t="s">
        <v>92</v>
      </c>
      <c r="H20" s="56" t="s">
        <v>93</v>
      </c>
      <c r="I20" s="57" t="s">
        <v>94</v>
      </c>
      <c r="J20" s="51" t="s">
        <v>95</v>
      </c>
      <c r="K20" s="58" t="s">
        <v>96</v>
      </c>
      <c r="L20" s="59" t="s">
        <v>97</v>
      </c>
      <c r="M20" s="60" t="s">
        <v>26</v>
      </c>
      <c r="N20" s="51" t="s">
        <v>13</v>
      </c>
      <c r="O20" s="58" t="s">
        <v>14</v>
      </c>
      <c r="P20" s="58" t="s">
        <v>15</v>
      </c>
      <c r="Q20" s="58" t="s">
        <v>16</v>
      </c>
      <c r="R20" s="58" t="s">
        <v>17</v>
      </c>
      <c r="S20" s="58" t="s">
        <v>18</v>
      </c>
      <c r="T20" s="58" t="s">
        <v>19</v>
      </c>
      <c r="U20" s="58" t="s">
        <v>20</v>
      </c>
      <c r="V20" s="58" t="s">
        <v>21</v>
      </c>
      <c r="W20" s="58" t="s">
        <v>22</v>
      </c>
      <c r="X20" s="58" t="s">
        <v>62</v>
      </c>
      <c r="Y20" s="58" t="s">
        <v>23</v>
      </c>
      <c r="Z20" s="59" t="s">
        <v>98</v>
      </c>
      <c r="AA20" s="60" t="s">
        <v>27</v>
      </c>
      <c r="AB20" s="51" t="s">
        <v>24</v>
      </c>
      <c r="AC20" s="58" t="s">
        <v>51</v>
      </c>
      <c r="AD20" s="58" t="s">
        <v>50</v>
      </c>
      <c r="AE20" s="58" t="s">
        <v>25</v>
      </c>
      <c r="AF20" s="59" t="s">
        <v>41</v>
      </c>
    </row>
    <row r="21" spans="2:32" x14ac:dyDescent="0.2">
      <c r="B21" s="61" t="s">
        <v>3</v>
      </c>
      <c r="C21" s="67">
        <f>$J$6-6</f>
        <v>42337</v>
      </c>
      <c r="D21" s="68" t="s">
        <v>106</v>
      </c>
      <c r="E21" s="69" t="s">
        <v>107</v>
      </c>
      <c r="F21" s="62"/>
      <c r="G21" s="63"/>
      <c r="H21" s="63"/>
      <c r="I21" s="72">
        <f t="shared" ref="I21:I25" si="0">F21*H21</f>
        <v>0</v>
      </c>
      <c r="J21" s="86"/>
      <c r="K21" s="87"/>
      <c r="L21" s="88"/>
      <c r="M21" s="89">
        <f t="shared" ref="M21:M25" si="1">SUM(J21:L21)</f>
        <v>0</v>
      </c>
      <c r="N21" s="90"/>
      <c r="O21" s="91"/>
      <c r="P21" s="91">
        <v>896.17</v>
      </c>
      <c r="Q21" s="91"/>
      <c r="R21" s="91"/>
      <c r="S21" s="91"/>
      <c r="T21" s="91"/>
      <c r="U21" s="91"/>
      <c r="V21" s="91"/>
      <c r="W21" s="91"/>
      <c r="X21" s="91"/>
      <c r="Y21" s="92"/>
      <c r="Z21" s="93">
        <f t="shared" ref="Z21:Z25" si="2">Y21*0.555</f>
        <v>0</v>
      </c>
      <c r="AA21" s="89">
        <f t="shared" ref="AA21:AA25" si="3">SUM(M21,N21:X21,Z21)</f>
        <v>896.17</v>
      </c>
      <c r="AB21" s="64" t="s">
        <v>28</v>
      </c>
      <c r="AC21" s="74" t="s">
        <v>47</v>
      </c>
      <c r="AD21" s="65"/>
      <c r="AE21" s="74" t="s">
        <v>31</v>
      </c>
      <c r="AF21" s="66" t="s">
        <v>105</v>
      </c>
    </row>
    <row r="22" spans="2:32" x14ac:dyDescent="0.2">
      <c r="B22" s="34" t="s">
        <v>4</v>
      </c>
      <c r="C22" s="67">
        <f>$J$6-5</f>
        <v>42338</v>
      </c>
      <c r="D22" s="68"/>
      <c r="E22" s="69"/>
      <c r="F22" s="70"/>
      <c r="G22" s="71"/>
      <c r="H22" s="71"/>
      <c r="I22" s="72">
        <f t="shared" si="0"/>
        <v>0</v>
      </c>
      <c r="J22" s="94"/>
      <c r="K22" s="95"/>
      <c r="L22" s="95"/>
      <c r="M22" s="97">
        <f t="shared" si="1"/>
        <v>0</v>
      </c>
      <c r="N22" s="94"/>
      <c r="O22" s="95"/>
      <c r="P22" s="95"/>
      <c r="Q22" s="95"/>
      <c r="R22" s="95"/>
      <c r="S22" s="95"/>
      <c r="T22" s="95"/>
      <c r="U22" s="95"/>
      <c r="V22" s="95"/>
      <c r="W22" s="95"/>
      <c r="X22" s="95"/>
      <c r="Y22" s="98"/>
      <c r="Z22" s="99">
        <f t="shared" si="2"/>
        <v>0</v>
      </c>
      <c r="AA22" s="97">
        <f t="shared" si="3"/>
        <v>0</v>
      </c>
      <c r="AB22" s="73" t="s">
        <v>28</v>
      </c>
      <c r="AC22" s="74" t="s">
        <v>47</v>
      </c>
      <c r="AD22" s="74"/>
      <c r="AE22" s="74" t="s">
        <v>31</v>
      </c>
      <c r="AF22" s="66" t="s">
        <v>105</v>
      </c>
    </row>
    <row r="23" spans="2:32" x14ac:dyDescent="0.2">
      <c r="B23" s="34" t="s">
        <v>5</v>
      </c>
      <c r="C23" s="67">
        <f>$J$6-4</f>
        <v>42339</v>
      </c>
      <c r="D23" s="68"/>
      <c r="E23" s="69"/>
      <c r="F23" s="70"/>
      <c r="G23" s="71"/>
      <c r="H23" s="71"/>
      <c r="I23" s="72">
        <f t="shared" si="0"/>
        <v>0</v>
      </c>
      <c r="J23" s="94"/>
      <c r="K23" s="95"/>
      <c r="L23" s="95"/>
      <c r="M23" s="97">
        <f t="shared" si="1"/>
        <v>0</v>
      </c>
      <c r="N23" s="94"/>
      <c r="O23" s="95"/>
      <c r="P23" s="95"/>
      <c r="Q23" s="95"/>
      <c r="R23" s="95"/>
      <c r="S23" s="95"/>
      <c r="T23" s="95"/>
      <c r="U23" s="95"/>
      <c r="V23" s="95"/>
      <c r="W23" s="95"/>
      <c r="X23" s="95"/>
      <c r="Y23" s="98"/>
      <c r="Z23" s="99">
        <f t="shared" si="2"/>
        <v>0</v>
      </c>
      <c r="AA23" s="97">
        <f t="shared" si="3"/>
        <v>0</v>
      </c>
      <c r="AB23" s="73" t="s">
        <v>28</v>
      </c>
      <c r="AC23" s="74" t="s">
        <v>47</v>
      </c>
      <c r="AD23" s="74"/>
      <c r="AE23" s="74" t="s">
        <v>31</v>
      </c>
      <c r="AF23" s="66" t="s">
        <v>105</v>
      </c>
    </row>
    <row r="24" spans="2:32" x14ac:dyDescent="0.2">
      <c r="B24" s="34" t="s">
        <v>6</v>
      </c>
      <c r="C24" s="67">
        <f>$J$6-3</f>
        <v>42340</v>
      </c>
      <c r="D24" s="68"/>
      <c r="E24" s="69"/>
      <c r="F24" s="70"/>
      <c r="G24" s="71"/>
      <c r="H24" s="71"/>
      <c r="I24" s="72">
        <f t="shared" si="0"/>
        <v>0</v>
      </c>
      <c r="J24" s="94"/>
      <c r="K24" s="95"/>
      <c r="L24" s="96"/>
      <c r="M24" s="97">
        <f t="shared" si="1"/>
        <v>0</v>
      </c>
      <c r="N24" s="94"/>
      <c r="O24" s="95"/>
      <c r="P24" s="95"/>
      <c r="Q24" s="95"/>
      <c r="R24" s="95"/>
      <c r="S24" s="95"/>
      <c r="T24" s="95"/>
      <c r="U24" s="95"/>
      <c r="V24" s="95"/>
      <c r="W24" s="95"/>
      <c r="X24" s="95"/>
      <c r="Y24" s="98"/>
      <c r="Z24" s="99">
        <f t="shared" si="2"/>
        <v>0</v>
      </c>
      <c r="AA24" s="97">
        <f t="shared" si="3"/>
        <v>0</v>
      </c>
      <c r="AB24" s="73" t="s">
        <v>28</v>
      </c>
      <c r="AC24" s="74" t="s">
        <v>47</v>
      </c>
      <c r="AD24" s="74"/>
      <c r="AE24" s="74" t="s">
        <v>31</v>
      </c>
      <c r="AF24" s="66" t="s">
        <v>105</v>
      </c>
    </row>
    <row r="25" spans="2:32" x14ac:dyDescent="0.2">
      <c r="B25" s="34" t="s">
        <v>34</v>
      </c>
      <c r="C25" s="67">
        <f>$J$6-2</f>
        <v>42341</v>
      </c>
      <c r="D25" s="68"/>
      <c r="E25" s="69"/>
      <c r="F25" s="70"/>
      <c r="G25" s="71"/>
      <c r="H25" s="71"/>
      <c r="I25" s="72">
        <f t="shared" si="0"/>
        <v>0</v>
      </c>
      <c r="J25" s="94"/>
      <c r="K25" s="95"/>
      <c r="L25" s="96"/>
      <c r="M25" s="97">
        <f t="shared" si="1"/>
        <v>0</v>
      </c>
      <c r="N25" s="94"/>
      <c r="O25" s="95"/>
      <c r="P25" s="95"/>
      <c r="Q25" s="95"/>
      <c r="R25" s="95"/>
      <c r="S25" s="95"/>
      <c r="T25" s="95"/>
      <c r="U25" s="95"/>
      <c r="V25" s="95"/>
      <c r="W25" s="95"/>
      <c r="X25" s="95"/>
      <c r="Y25" s="98"/>
      <c r="Z25" s="99">
        <f t="shared" si="2"/>
        <v>0</v>
      </c>
      <c r="AA25" s="97">
        <f t="shared" si="3"/>
        <v>0</v>
      </c>
      <c r="AB25" s="73" t="s">
        <v>28</v>
      </c>
      <c r="AC25" s="74" t="s">
        <v>47</v>
      </c>
      <c r="AD25" s="74"/>
      <c r="AE25" s="74" t="s">
        <v>31</v>
      </c>
      <c r="AF25" s="66" t="s">
        <v>105</v>
      </c>
    </row>
    <row r="26" spans="2:32" ht="12" thickBot="1" x14ac:dyDescent="0.25">
      <c r="B26" s="34" t="s">
        <v>7</v>
      </c>
      <c r="C26" s="76">
        <f>$J$6-1</f>
        <v>42342</v>
      </c>
      <c r="D26" s="77"/>
      <c r="E26" s="69"/>
      <c r="F26" s="70"/>
      <c r="G26" s="71"/>
      <c r="H26" s="71"/>
      <c r="I26" s="72">
        <f>F26*H26</f>
        <v>0</v>
      </c>
      <c r="J26" s="94"/>
      <c r="K26" s="95"/>
      <c r="L26" s="96"/>
      <c r="M26" s="97">
        <f>SUM(J26:L26)</f>
        <v>0</v>
      </c>
      <c r="N26" s="94"/>
      <c r="O26" s="95"/>
      <c r="P26" s="95"/>
      <c r="Q26" s="95"/>
      <c r="R26" s="95"/>
      <c r="S26" s="95"/>
      <c r="T26" s="95"/>
      <c r="U26" s="95"/>
      <c r="V26" s="95"/>
      <c r="W26" s="95"/>
      <c r="X26" s="95"/>
      <c r="Y26" s="98"/>
      <c r="Z26" s="99">
        <f>Y26*0.555</f>
        <v>0</v>
      </c>
      <c r="AA26" s="97">
        <f>SUM(M26,N26:X26,Z26)</f>
        <v>0</v>
      </c>
      <c r="AB26" s="73"/>
      <c r="AC26" s="74"/>
      <c r="AD26" s="74"/>
      <c r="AE26" s="74"/>
      <c r="AF26" s="75"/>
    </row>
    <row r="27" spans="2:32" ht="12" thickBot="1" x14ac:dyDescent="0.25">
      <c r="B27" s="35" t="s">
        <v>8</v>
      </c>
      <c r="C27" s="76">
        <f>(J6)</f>
        <v>42343</v>
      </c>
      <c r="D27" s="77"/>
      <c r="E27" s="78"/>
      <c r="F27" s="79"/>
      <c r="G27" s="80"/>
      <c r="H27" s="80"/>
      <c r="I27" s="81">
        <f>F27*H27</f>
        <v>0</v>
      </c>
      <c r="J27" s="100"/>
      <c r="K27" s="101"/>
      <c r="L27" s="102"/>
      <c r="M27" s="97">
        <f>SUM(J27:L27)</f>
        <v>0</v>
      </c>
      <c r="N27" s="100"/>
      <c r="O27" s="101"/>
      <c r="P27" s="101"/>
      <c r="Q27" s="101"/>
      <c r="R27" s="101"/>
      <c r="S27" s="101"/>
      <c r="T27" s="101"/>
      <c r="U27" s="101"/>
      <c r="V27" s="101"/>
      <c r="W27" s="101"/>
      <c r="X27" s="101"/>
      <c r="Y27" s="103"/>
      <c r="Z27" s="104">
        <f>Y27*0.555</f>
        <v>0</v>
      </c>
      <c r="AA27" s="97">
        <f>SUM(M27,N27:X27,Z27)</f>
        <v>0</v>
      </c>
      <c r="AB27" s="82"/>
      <c r="AC27" s="83"/>
      <c r="AD27" s="83"/>
      <c r="AE27" s="83"/>
      <c r="AF27" s="84"/>
    </row>
    <row r="28" spans="2:32" ht="12" thickBot="1" x14ac:dyDescent="0.25">
      <c r="J28" s="105">
        <f t="shared" ref="J28:X28" si="4">SUM(J21:J27)</f>
        <v>0</v>
      </c>
      <c r="K28" s="105">
        <f t="shared" si="4"/>
        <v>0</v>
      </c>
      <c r="L28" s="105">
        <f t="shared" si="4"/>
        <v>0</v>
      </c>
      <c r="M28" s="105">
        <f t="shared" si="4"/>
        <v>0</v>
      </c>
      <c r="N28" s="105">
        <f t="shared" si="4"/>
        <v>0</v>
      </c>
      <c r="O28" s="105">
        <f t="shared" si="4"/>
        <v>0</v>
      </c>
      <c r="P28" s="105">
        <f t="shared" si="4"/>
        <v>896.17</v>
      </c>
      <c r="Q28" s="105">
        <f t="shared" si="4"/>
        <v>0</v>
      </c>
      <c r="R28" s="105">
        <f t="shared" si="4"/>
        <v>0</v>
      </c>
      <c r="S28" s="105">
        <f t="shared" si="4"/>
        <v>0</v>
      </c>
      <c r="T28" s="105">
        <f t="shared" si="4"/>
        <v>0</v>
      </c>
      <c r="U28" s="105">
        <f t="shared" si="4"/>
        <v>0</v>
      </c>
      <c r="V28" s="105">
        <f t="shared" si="4"/>
        <v>0</v>
      </c>
      <c r="W28" s="105">
        <f t="shared" si="4"/>
        <v>0</v>
      </c>
      <c r="X28" s="105">
        <f t="shared" si="4"/>
        <v>0</v>
      </c>
      <c r="Y28" s="106"/>
      <c r="Z28" s="105">
        <f>SUM(Z21:Z27)</f>
        <v>0</v>
      </c>
      <c r="AA28" s="107">
        <f>SUM(AA21:AA27)</f>
        <v>896.17</v>
      </c>
    </row>
    <row r="30" spans="2:32" x14ac:dyDescent="0.2">
      <c r="J30" s="12"/>
      <c r="N30" s="110"/>
      <c r="Q30" s="13"/>
      <c r="V30" s="38" t="s">
        <v>86</v>
      </c>
    </row>
    <row r="31" spans="2:32" x14ac:dyDescent="0.2">
      <c r="V31" s="14" t="s">
        <v>42</v>
      </c>
      <c r="W31" s="108">
        <f>SUM(AA21:AA27)</f>
        <v>896.17</v>
      </c>
      <c r="X31" s="6" t="s">
        <v>43</v>
      </c>
    </row>
    <row r="32" spans="2:32" x14ac:dyDescent="0.2">
      <c r="V32" s="14" t="s">
        <v>81</v>
      </c>
      <c r="W32" s="108">
        <f>SUMIF(AC21:AC27,"Utopia Corporate Card",AA21:AA27)</f>
        <v>0</v>
      </c>
      <c r="X32" s="6" t="s">
        <v>43</v>
      </c>
    </row>
    <row r="33" spans="2:24" x14ac:dyDescent="0.2">
      <c r="V33" s="14" t="s">
        <v>99</v>
      </c>
      <c r="W33" s="108">
        <f>SUMIF(AC21:AC27,"OTHERS Corporate Card",AA21:AA27)</f>
        <v>0</v>
      </c>
      <c r="X33" s="6" t="s">
        <v>43</v>
      </c>
    </row>
    <row r="34" spans="2:24" ht="12" thickBot="1" x14ac:dyDescent="0.25">
      <c r="V34" s="36" t="s">
        <v>44</v>
      </c>
      <c r="W34" s="109">
        <v>0</v>
      </c>
      <c r="X34" s="37" t="s">
        <v>45</v>
      </c>
    </row>
    <row r="35" spans="2:24" ht="12" thickBot="1" x14ac:dyDescent="0.25">
      <c r="B35" s="85"/>
      <c r="C35" s="1" t="s">
        <v>78</v>
      </c>
      <c r="V35" s="14" t="s">
        <v>46</v>
      </c>
      <c r="W35" s="108">
        <f>W31-W32-W33-W34</f>
        <v>896.17</v>
      </c>
      <c r="X35" s="6"/>
    </row>
    <row r="36" spans="2:24" x14ac:dyDescent="0.2">
      <c r="W36" s="110"/>
    </row>
    <row r="37" spans="2:24" x14ac:dyDescent="0.2">
      <c r="B37" s="1" t="s">
        <v>79</v>
      </c>
      <c r="V37" s="38" t="s">
        <v>82</v>
      </c>
      <c r="W37" s="110"/>
    </row>
    <row r="38" spans="2:24" x14ac:dyDescent="0.2">
      <c r="V38" s="14" t="s">
        <v>52</v>
      </c>
      <c r="W38" s="108">
        <f>SUMIF(AC21:AC27,"Personal Card/Cash",AA21:AA27)</f>
        <v>896.17</v>
      </c>
      <c r="X38" s="6" t="s">
        <v>43</v>
      </c>
    </row>
    <row r="39" spans="2:24" x14ac:dyDescent="0.2">
      <c r="W39" s="110"/>
    </row>
    <row r="40" spans="2:24" x14ac:dyDescent="0.2">
      <c r="W40" s="110"/>
    </row>
    <row r="41" spans="2:24" x14ac:dyDescent="0.2">
      <c r="V41" s="14" t="s">
        <v>80</v>
      </c>
      <c r="W41" s="108">
        <f>SUMIF(AE21:AE27,"Client Exp",AA21:AA27)</f>
        <v>896.17</v>
      </c>
      <c r="X41" s="6" t="s">
        <v>43</v>
      </c>
    </row>
    <row r="42" spans="2:24" x14ac:dyDescent="0.2">
      <c r="V42" s="14" t="s">
        <v>100</v>
      </c>
      <c r="W42" s="108">
        <f>SUMIF(AE22:AE28,"Utopia Exp",AA22:AA28)</f>
        <v>0</v>
      </c>
      <c r="X42" s="6" t="s">
        <v>43</v>
      </c>
    </row>
    <row r="228" spans="24:27" s="16" customFormat="1" x14ac:dyDescent="0.2"/>
    <row r="229" spans="24:27" s="16" customFormat="1" x14ac:dyDescent="0.2">
      <c r="X229" s="16" t="s">
        <v>28</v>
      </c>
      <c r="Y229" s="16" t="s">
        <v>47</v>
      </c>
      <c r="Z229" s="16" t="s">
        <v>55</v>
      </c>
      <c r="AA229" s="16" t="s">
        <v>30</v>
      </c>
    </row>
    <row r="230" spans="24:27" s="16" customFormat="1" x14ac:dyDescent="0.2">
      <c r="X230" s="16" t="s">
        <v>29</v>
      </c>
      <c r="Y230" s="16" t="s">
        <v>48</v>
      </c>
      <c r="Z230" s="16" t="s">
        <v>56</v>
      </c>
      <c r="AA230" s="16" t="s">
        <v>31</v>
      </c>
    </row>
    <row r="231" spans="24:27" s="16" customFormat="1" x14ac:dyDescent="0.2">
      <c r="Y231" s="16" t="s">
        <v>49</v>
      </c>
    </row>
    <row r="232"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1:AB27">
      <formula1>$X$229:$X$230</formula1>
    </dataValidation>
    <dataValidation type="list" allowBlank="1" showInputMessage="1" showErrorMessage="1" sqref="AE21:AE27">
      <formula1>$AA$229:$AA$230</formula1>
    </dataValidation>
    <dataValidation type="list" allowBlank="1" showInputMessage="1" showErrorMessage="1" sqref="AC21:AC27">
      <formula1>$Y$229:$Y$231</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57</v>
      </c>
    </row>
    <row r="3" spans="1:3" x14ac:dyDescent="0.25">
      <c r="B3" s="22"/>
    </row>
    <row r="4" spans="1:3" x14ac:dyDescent="0.25">
      <c r="A4" s="25"/>
      <c r="B4" s="27" t="s">
        <v>75</v>
      </c>
      <c r="C4" s="26"/>
    </row>
    <row r="5" spans="1:3" x14ac:dyDescent="0.25">
      <c r="A5" s="25"/>
      <c r="B5" s="28"/>
      <c r="C5" s="26"/>
    </row>
    <row r="6" spans="1:3" x14ac:dyDescent="0.25">
      <c r="A6" s="25"/>
      <c r="B6" s="28" t="s">
        <v>60</v>
      </c>
      <c r="C6" s="26"/>
    </row>
    <row r="7" spans="1:3" x14ac:dyDescent="0.25">
      <c r="A7" s="25"/>
      <c r="B7" s="28"/>
      <c r="C7" s="26"/>
    </row>
    <row r="8" spans="1:3" ht="45" x14ac:dyDescent="0.25">
      <c r="A8" s="25"/>
      <c r="B8" s="29" t="s">
        <v>77</v>
      </c>
      <c r="C8" s="26"/>
    </row>
    <row r="9" spans="1:3" x14ac:dyDescent="0.25">
      <c r="B9" s="22"/>
    </row>
    <row r="10" spans="1:3" x14ac:dyDescent="0.25">
      <c r="B10" s="23" t="s">
        <v>58</v>
      </c>
    </row>
    <row r="11" spans="1:3" x14ac:dyDescent="0.25">
      <c r="B11" s="23"/>
    </row>
    <row r="12" spans="1:3" x14ac:dyDescent="0.25">
      <c r="B12" s="22" t="s">
        <v>61</v>
      </c>
    </row>
    <row r="13" spans="1:3" x14ac:dyDescent="0.25">
      <c r="B13" s="22"/>
    </row>
    <row r="14" spans="1:3" x14ac:dyDescent="0.25">
      <c r="B14" s="22" t="s">
        <v>83</v>
      </c>
    </row>
    <row r="15" spans="1:3" x14ac:dyDescent="0.25">
      <c r="B15" s="22"/>
    </row>
    <row r="16" spans="1:3" ht="30" x14ac:dyDescent="0.25">
      <c r="B16" s="22" t="s">
        <v>85</v>
      </c>
    </row>
    <row r="17" spans="2:2" x14ac:dyDescent="0.25">
      <c r="B17" s="22"/>
    </row>
    <row r="18" spans="2:2" x14ac:dyDescent="0.25">
      <c r="B18" s="22" t="s">
        <v>84</v>
      </c>
    </row>
    <row r="19" spans="2:2" x14ac:dyDescent="0.25">
      <c r="B19" s="22"/>
    </row>
    <row r="20" spans="2:2" x14ac:dyDescent="0.25">
      <c r="B20" s="22" t="s">
        <v>63</v>
      </c>
    </row>
    <row r="21" spans="2:2" x14ac:dyDescent="0.25">
      <c r="B21" s="22"/>
    </row>
    <row r="22" spans="2:2" x14ac:dyDescent="0.25">
      <c r="B22" s="22" t="s">
        <v>64</v>
      </c>
    </row>
    <row r="23" spans="2:2" x14ac:dyDescent="0.25">
      <c r="B23" s="22"/>
    </row>
    <row r="24" spans="2:2" x14ac:dyDescent="0.25">
      <c r="B24" s="22" t="s">
        <v>65</v>
      </c>
    </row>
    <row r="25" spans="2:2" x14ac:dyDescent="0.25">
      <c r="B25" s="22"/>
    </row>
    <row r="26" spans="2:2" ht="30" x14ac:dyDescent="0.25">
      <c r="B26" s="22" t="s">
        <v>66</v>
      </c>
    </row>
    <row r="27" spans="2:2" x14ac:dyDescent="0.25">
      <c r="B27" s="22"/>
    </row>
    <row r="28" spans="2:2" x14ac:dyDescent="0.25">
      <c r="B28" s="22" t="s">
        <v>67</v>
      </c>
    </row>
    <row r="29" spans="2:2" x14ac:dyDescent="0.25">
      <c r="B29" s="22"/>
    </row>
    <row r="30" spans="2:2" x14ac:dyDescent="0.25">
      <c r="B30" s="22" t="s">
        <v>68</v>
      </c>
    </row>
    <row r="31" spans="2:2" x14ac:dyDescent="0.25">
      <c r="B31" s="22"/>
    </row>
    <row r="32" spans="2:2" x14ac:dyDescent="0.25">
      <c r="B32" s="22" t="s">
        <v>69</v>
      </c>
    </row>
    <row r="33" spans="2:2" x14ac:dyDescent="0.25">
      <c r="B33" s="22"/>
    </row>
    <row r="34" spans="2:2" ht="30" x14ac:dyDescent="0.25">
      <c r="B34" s="22" t="s">
        <v>70</v>
      </c>
    </row>
    <row r="35" spans="2:2" x14ac:dyDescent="0.25">
      <c r="B35" s="22"/>
    </row>
    <row r="36" spans="2:2" ht="45" x14ac:dyDescent="0.25">
      <c r="B36" s="22" t="s">
        <v>71</v>
      </c>
    </row>
    <row r="37" spans="2:2" x14ac:dyDescent="0.25">
      <c r="B37" s="22"/>
    </row>
    <row r="38" spans="2:2" ht="30" x14ac:dyDescent="0.25">
      <c r="B38" s="22" t="s">
        <v>72</v>
      </c>
    </row>
    <row r="39" spans="2:2" x14ac:dyDescent="0.25">
      <c r="B39" s="22"/>
    </row>
    <row r="40" spans="2:2" ht="30" x14ac:dyDescent="0.25">
      <c r="B40" s="22" t="s">
        <v>73</v>
      </c>
    </row>
    <row r="41" spans="2:2" x14ac:dyDescent="0.25">
      <c r="B41" s="22"/>
    </row>
    <row r="42" spans="2:2" x14ac:dyDescent="0.25">
      <c r="B42" s="22" t="s">
        <v>74</v>
      </c>
    </row>
    <row r="43" spans="2:2" x14ac:dyDescent="0.25">
      <c r="B43" s="22"/>
    </row>
    <row r="44" spans="2:2" ht="30" x14ac:dyDescent="0.25">
      <c r="B44" s="22" t="s">
        <v>59</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and Expense</vt:lpstr>
      <vt:lpstr>GUIDELINES</vt:lpstr>
    </vt:vector>
  </TitlesOfParts>
  <Company>Utopia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 Towsley</cp:lastModifiedBy>
  <cp:lastPrinted>2010-06-28T22:34:36Z</cp:lastPrinted>
  <dcterms:created xsi:type="dcterms:W3CDTF">2010-06-18T10:46:42Z</dcterms:created>
  <dcterms:modified xsi:type="dcterms:W3CDTF">2015-12-15T04:03:41Z</dcterms:modified>
</cp:coreProperties>
</file>