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ownloads\"/>
    </mc:Choice>
  </mc:AlternateContent>
  <bookViews>
    <workbookView xWindow="0" yWindow="0" windowWidth="19200" windowHeight="8235"/>
  </bookViews>
  <sheets>
    <sheet name="Travel and Expense" sheetId="1" r:id="rId1"/>
    <sheet name="GUIDELINES" sheetId="3" r:id="rId2"/>
  </sheets>
  <calcPr calcId="152511"/>
</workbook>
</file>

<file path=xl/calcChain.xml><?xml version="1.0" encoding="utf-8"?>
<calcChain xmlns="http://schemas.openxmlformats.org/spreadsheetml/2006/main">
  <c r="Z22" i="1" l="1"/>
  <c r="AA22" i="1" s="1"/>
  <c r="M22" i="1"/>
  <c r="I22" i="1"/>
  <c r="C22" i="1"/>
  <c r="M24" i="1" l="1"/>
  <c r="Z25" i="1"/>
  <c r="M25" i="1"/>
  <c r="I25" i="1"/>
  <c r="C25" i="1"/>
  <c r="Z24" i="1"/>
  <c r="I24" i="1"/>
  <c r="C24" i="1"/>
  <c r="Z23" i="1"/>
  <c r="M23" i="1"/>
  <c r="AA23" i="1" s="1"/>
  <c r="I23" i="1"/>
  <c r="C23" i="1"/>
  <c r="AA25" i="1" l="1"/>
  <c r="AA24" i="1"/>
  <c r="Z26" i="1"/>
  <c r="M26" i="1"/>
  <c r="I26" i="1"/>
  <c r="C26" i="1"/>
  <c r="M27" i="1"/>
  <c r="Z27" i="1"/>
  <c r="I27" i="1"/>
  <c r="C27" i="1"/>
  <c r="C28" i="1"/>
  <c r="I28" i="1"/>
  <c r="M28" i="1"/>
  <c r="Z28" i="1"/>
  <c r="C29" i="1"/>
  <c r="I29" i="1"/>
  <c r="M29" i="1"/>
  <c r="Z29" i="1"/>
  <c r="C30" i="1"/>
  <c r="I30" i="1"/>
  <c r="M30" i="1"/>
  <c r="Z30" i="1"/>
  <c r="C31" i="1"/>
  <c r="I31" i="1"/>
  <c r="M31" i="1"/>
  <c r="Z31" i="1"/>
  <c r="C21" i="1"/>
  <c r="I21" i="1"/>
  <c r="X32" i="1"/>
  <c r="W32" i="1"/>
  <c r="V32" i="1"/>
  <c r="U32" i="1"/>
  <c r="T32" i="1"/>
  <c r="S32" i="1"/>
  <c r="R32" i="1"/>
  <c r="Q32" i="1"/>
  <c r="P32" i="1"/>
  <c r="O32" i="1"/>
  <c r="L32" i="1"/>
  <c r="K32" i="1"/>
  <c r="J32" i="1"/>
  <c r="N32" i="1"/>
  <c r="M21" i="1"/>
  <c r="Z21" i="1"/>
  <c r="W37" i="1"/>
  <c r="W36" i="1"/>
  <c r="W46" i="1"/>
  <c r="AA31" i="1" l="1"/>
  <c r="AA30" i="1"/>
  <c r="AA28" i="1"/>
  <c r="AA27" i="1"/>
  <c r="Z32" i="1"/>
  <c r="AA21" i="1"/>
  <c r="AA26" i="1"/>
  <c r="AA29" i="1"/>
  <c r="M32" i="1"/>
  <c r="AA32" i="1" l="1"/>
  <c r="W45" i="1"/>
  <c r="W42" i="1"/>
  <c r="W35" i="1"/>
  <c r="W39" i="1" s="1"/>
  <c r="C10" i="1" l="1"/>
</calcChain>
</file>

<file path=xl/comments1.xml><?xml version="1.0" encoding="utf-8"?>
<comments xmlns="http://schemas.openxmlformats.org/spreadsheetml/2006/main">
  <authors>
    <author>0165</author>
  </authors>
  <commentList>
    <comment ref="J6" authorId="0" shapeId="0">
      <text>
        <r>
          <rPr>
            <sz val="8"/>
            <color indexed="81"/>
            <rFont val="Tahoma"/>
            <family val="2"/>
          </rPr>
          <t>Insert the week ending date and the dates will get populated automatically below. The date format should be MM/DD/YYYY</t>
        </r>
      </text>
    </comment>
  </commentList>
</comments>
</file>

<file path=xl/sharedStrings.xml><?xml version="1.0" encoding="utf-8"?>
<sst xmlns="http://schemas.openxmlformats.org/spreadsheetml/2006/main" count="161" uniqueCount="115">
  <si>
    <t>TRAVEL &amp; MONTHLY EXPENSES FORM</t>
  </si>
  <si>
    <t>Utopia, Inc.</t>
  </si>
  <si>
    <t>PERIOD ENDING:</t>
  </si>
  <si>
    <t>Saturday</t>
  </si>
  <si>
    <t xml:space="preserve"> Name:</t>
  </si>
  <si>
    <t>Bill Towsley</t>
  </si>
  <si>
    <t>Note - Period will be Sunday to Saturday every week</t>
  </si>
  <si>
    <t>Project Name</t>
  </si>
  <si>
    <t>CP383 - NA - Dominion Transmission-DM</t>
  </si>
  <si>
    <t>Total Expenses:</t>
  </si>
  <si>
    <t xml:space="preserve">Please enter period ending date to populate the </t>
  </si>
  <si>
    <t>Client</t>
  </si>
  <si>
    <t>Dominion Transmission</t>
  </si>
  <si>
    <t>individual dates below</t>
  </si>
  <si>
    <t>Location</t>
  </si>
  <si>
    <t>Calgary</t>
  </si>
  <si>
    <t>P.O. #</t>
  </si>
  <si>
    <t>Fill in only yellow portions; all others will auto-calculate</t>
  </si>
  <si>
    <t>USE THE BELOW LINK  TO FIND CONVERSION RATE</t>
  </si>
  <si>
    <t>P.O. Line Item #</t>
  </si>
  <si>
    <t xml:space="preserve">http://in.finance.yahoo.com/currencies/ converter  </t>
  </si>
  <si>
    <t>http://www.oanda.com/currency/converter/</t>
  </si>
  <si>
    <t xml:space="preserve">  Only for calculation to US$</t>
  </si>
  <si>
    <t>Week Day</t>
  </si>
  <si>
    <t>Date</t>
  </si>
  <si>
    <t>Merchant's Name</t>
  </si>
  <si>
    <t>Details/Purpose of Expense</t>
  </si>
  <si>
    <t xml:space="preserve">Amount in Foreign currency </t>
  </si>
  <si>
    <t>Name of the Currency</t>
  </si>
  <si>
    <t>Exchange Rate</t>
  </si>
  <si>
    <t>Amount in US$</t>
  </si>
  <si>
    <t>Breakfast * Limit $10</t>
  </si>
  <si>
    <t>Lunch * Limit $15</t>
  </si>
  <si>
    <t>Dinner * Limit $40</t>
  </si>
  <si>
    <t>Sub total (all meals)</t>
  </si>
  <si>
    <t>Hotel Exp (mention daily rate incl tax)</t>
  </si>
  <si>
    <t>Hotel Internet (pre-approved)</t>
  </si>
  <si>
    <t>Airfare</t>
  </si>
  <si>
    <t>Airfare/Baggage</t>
  </si>
  <si>
    <t>Parking</t>
  </si>
  <si>
    <t>Tolls</t>
  </si>
  <si>
    <t>Taxi/Shuttle Bus</t>
  </si>
  <si>
    <t>Train</t>
  </si>
  <si>
    <t>Auto Rental</t>
  </si>
  <si>
    <t>Gas (rental cars only)</t>
  </si>
  <si>
    <t>Other Expenses</t>
  </si>
  <si>
    <t>Mileage/Private Car/Total Miles #</t>
  </si>
  <si>
    <t>Mileage  @55.5 Cents a mile</t>
  </si>
  <si>
    <t>Grand Total</t>
  </si>
  <si>
    <t xml:space="preserve"> If expenses incurred within US (DOMESTIC) &amp; Outside US (INTERNATIONAL) (Select from Drop Down List)</t>
  </si>
  <si>
    <t>Paid by PERSONAL / Utopia CORPORATE Card* (Select from Drop Down List)</t>
  </si>
  <si>
    <t>SPECIFY IF YOU HAVE USED OTHERS CORPORATE CARD FOR YOUR PAYMENTS (Eg: Adil's card)</t>
  </si>
  <si>
    <t xml:space="preserve"> If expenses incurred are Utopia Expenses or Client Expenses  (Select from Drop Down List)</t>
  </si>
  <si>
    <t>If expenses incurred for client then the Billable Client Name</t>
  </si>
  <si>
    <t>SUN</t>
  </si>
  <si>
    <t>Domestic</t>
  </si>
  <si>
    <t>Personal card/Cash</t>
  </si>
  <si>
    <t>Client Exp</t>
  </si>
  <si>
    <t>Dominion</t>
  </si>
  <si>
    <t>MON</t>
  </si>
  <si>
    <t>TUE</t>
  </si>
  <si>
    <t>WED</t>
  </si>
  <si>
    <t>THUR</t>
  </si>
  <si>
    <t>Delta Airlines</t>
  </si>
  <si>
    <t>FRI</t>
  </si>
  <si>
    <t>SAT</t>
  </si>
  <si>
    <t>For Payment</t>
  </si>
  <si>
    <t xml:space="preserve">Total Expenses </t>
  </si>
  <si>
    <t>Cell contains formula</t>
  </si>
  <si>
    <t>Less : Utopia CORPORATE card</t>
  </si>
  <si>
    <t>Less : OTHERS CORPORATE card</t>
  </si>
  <si>
    <t>Less Advance</t>
  </si>
  <si>
    <t>Enter only Advance received</t>
  </si>
  <si>
    <t>Mandatory fields</t>
  </si>
  <si>
    <t>NET DUE</t>
  </si>
  <si>
    <t xml:space="preserve">* subject to the limits prescribed by customer travel policy </t>
  </si>
  <si>
    <t>For Information and Accounting</t>
  </si>
  <si>
    <t>PERSONAL Card/Cash</t>
  </si>
  <si>
    <t xml:space="preserve">Client Expenses </t>
  </si>
  <si>
    <t xml:space="preserve">Utopia Expenses </t>
  </si>
  <si>
    <t>Friday</t>
  </si>
  <si>
    <t>Utopia Exp</t>
  </si>
  <si>
    <t>International</t>
  </si>
  <si>
    <t>Utopia Corporate Card</t>
  </si>
  <si>
    <t>OTHERS Corporate Card</t>
  </si>
  <si>
    <t>Instructions given BELOW for better understanding.</t>
  </si>
  <si>
    <t>ON THE TOP</t>
  </si>
  <si>
    <t>Mention the Name , Project Name, Client &amp; Location</t>
  </si>
  <si>
    <t xml:space="preserve">We have given currencies on the Top Right side of the Sheet. The link has been given to get Conversion rates. Mention the Conversion rates in the related cells and link the same if you have incurred expenses in Currencies other than USD. To simlify, some comman currencies have been provided (CAD , INR &amp; AED). For other currencies please change accordingly. </t>
  </si>
  <si>
    <t>Columns</t>
  </si>
  <si>
    <t>COLUMN A– Week day - Mandatory for Project persons</t>
  </si>
  <si>
    <r>
      <t xml:space="preserve">COLUMN B – Date of expenditure  -- </t>
    </r>
    <r>
      <rPr>
        <b/>
        <sz val="11"/>
        <color indexed="10"/>
        <rFont val="Calibri"/>
        <family val="2"/>
      </rPr>
      <t>Mandatory</t>
    </r>
  </si>
  <si>
    <r>
      <t xml:space="preserve">COLUMN C – Merchant's Name is the Supplier name – as given in the Bill submitted to support expenses - Note: Bill is required (credit card swiping slips are NOT ACCEPTED)  -- </t>
    </r>
    <r>
      <rPr>
        <b/>
        <sz val="11"/>
        <color indexed="10"/>
        <rFont val="Calibri"/>
        <family val="2"/>
      </rPr>
      <t>Mandatory</t>
    </r>
  </si>
  <si>
    <r>
      <t xml:space="preserve">COLUMN D  - Fill in the Detail &amp; purpose for expenses incurred  --- </t>
    </r>
    <r>
      <rPr>
        <b/>
        <sz val="11"/>
        <color indexed="10"/>
        <rFont val="Calibri"/>
        <family val="2"/>
      </rPr>
      <t>Mandatory</t>
    </r>
  </si>
  <si>
    <t>COLUMN E to G  - To be filled in by Project Persons ONLY</t>
  </si>
  <si>
    <t>COLUMN H - Sub-Total for all Meals - Autocalculated</t>
  </si>
  <si>
    <t>COLUMN I to R - Fill the amounts in the respective colums as per expenses incurred</t>
  </si>
  <si>
    <t>COLUMN S – Use this column to enter amount not specified in the previous columns - Note: Please Specify in column D the Detail &amp; Purpose of expenses</t>
  </si>
  <si>
    <t>COLUMN T - Input the Mileage details  - Enter the Miles  - The amount is calculated in Column U</t>
  </si>
  <si>
    <t>COLUMN U - The Mileage amount is Auto calculated in Column U</t>
  </si>
  <si>
    <t>COLUMN V - Grand Total is Auto Calculated</t>
  </si>
  <si>
    <t>COLUMN W - If expenses incurred within US (Choose DOMESTIC) &amp; Outside US (Choose INTERNATIONAL) (Select from Drop Down List)</t>
  </si>
  <si>
    <t>COLUMN X – If the expenses are Paid by Personal card or cash (choose PERSONAL) or if expenses are incurred on COMPANY card (choose UTOPIA CORPORATE CARD) -  (Select from Drop Down List) - Note: Choose OTHERS CORPORATE CARD if expenses are incurred using Others Corporate card - eg: if Adil's card is used for Hotel Stay</t>
  </si>
  <si>
    <t>COLUMN Y - When you Choose OTHERS CORPORATE CARD in Column Y you need to specify the person's name -  eg: if Adil's card is used for Hotel Stay</t>
  </si>
  <si>
    <t>COLUMN Z – If expenses are incurred for Client work (Expenses that can be billed to the client) or Utopia Expenses (eg: Travel to client place to meet the client or for supervision purpose – which Utopia cannot bill to the Client)</t>
  </si>
  <si>
    <t>Column AA– If the expenses are incurred for the Client – Please mention the Billable Client name, eg: Exxon, SEC etc.</t>
  </si>
  <si>
    <t>Towards the bottom of the sheet are cells that contains formulas (Please do not alter). Only enter advance if any received in the cell provided.</t>
  </si>
  <si>
    <t>Egencia</t>
  </si>
  <si>
    <t>Booking Fees</t>
  </si>
  <si>
    <t>HMS Hosts</t>
  </si>
  <si>
    <t>Breakfast</t>
  </si>
  <si>
    <t>Week 4 in Bridgeport W Va</t>
  </si>
  <si>
    <t>Delta Airlines - Seats</t>
  </si>
  <si>
    <t>HMS MSP - Rockbottom</t>
  </si>
  <si>
    <t>Lunch - Allen Kessler</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</si>
</sst>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quot;$&quot;#,##0.00"/>
    <numFmt numFmtId="165" formatCode="[$CAD]\ #,##0.00"/>
  </numFmts>
  <fonts count="16" x14ac:knownFonts="1">
    <font>
      <sz val="11"/>
      <color theme="1"/>
      <name val="Calibri"/>
      <family val="2"/>
      <scheme val="minor"/>
    </font>
    <font>
      <sz val="8"/>
      <name val="Arial"/>
      <family val="2"/>
    </font>
    <font>
      <b/>
      <sz val="8"/>
      <name val="Arial"/>
      <family val="2"/>
    </font>
    <font>
      <sz val="8"/>
      <color indexed="81"/>
      <name val="Tahoma"/>
      <family val="2"/>
    </font>
    <font>
      <i/>
      <sz val="8"/>
      <name val="Arial"/>
      <family val="2"/>
    </font>
    <font>
      <b/>
      <sz val="11"/>
      <color indexed="10"/>
      <name val="Calibri"/>
      <family val="2"/>
    </font>
    <font>
      <sz val="8"/>
      <name val="MS Sans Serif"/>
      <family val="2"/>
    </font>
    <font>
      <b/>
      <sz val="14"/>
      <name val="Arial"/>
      <family val="2"/>
    </font>
    <font>
      <sz val="11"/>
      <color theme="1"/>
      <name val="Calibri"/>
      <family val="2"/>
      <scheme val="minor"/>
    </font>
    <font>
      <u/>
      <sz val="11"/>
      <color theme="10"/>
      <name val="Calibri"/>
      <family val="2"/>
    </font>
    <font>
      <sz val="8"/>
      <color theme="1"/>
      <name val="Arial"/>
      <family val="2"/>
    </font>
    <font>
      <b/>
      <sz val="8"/>
      <color theme="1"/>
      <name val="Arial"/>
      <family val="2"/>
    </font>
    <font>
      <b/>
      <u/>
      <sz val="11"/>
      <color rgb="FF0F243E"/>
      <name val="Calibri"/>
      <family val="2"/>
    </font>
    <font>
      <b/>
      <sz val="11"/>
      <color rgb="FF0F243E"/>
      <name val="Calibri"/>
      <family val="2"/>
    </font>
    <font>
      <b/>
      <sz val="7"/>
      <color theme="1"/>
      <name val="Arial"/>
      <family val="2"/>
    </font>
    <font>
      <i/>
      <sz val="8"/>
      <color theme="1"/>
      <name val="Arial"/>
      <family val="2"/>
    </font>
  </fonts>
  <fills count="17">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rgb="FFCCECFF"/>
        <bgColor indexed="64"/>
      </patternFill>
    </fill>
    <fill>
      <patternFill patternType="solid">
        <fgColor theme="3" tint="0.79998168889431442"/>
        <bgColor indexed="64"/>
      </patternFill>
    </fill>
    <fill>
      <patternFill patternType="solid">
        <fgColor rgb="FFFFFF99"/>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rgb="FFFFFF00"/>
        <bgColor indexed="64"/>
      </patternFill>
    </fill>
    <fill>
      <patternFill patternType="solid">
        <fgColor rgb="FFFFDF9F"/>
        <bgColor indexed="64"/>
      </patternFill>
    </fill>
    <fill>
      <patternFill patternType="solid">
        <fgColor rgb="FF90CCDC"/>
        <bgColor indexed="64"/>
      </patternFill>
    </fill>
    <fill>
      <patternFill patternType="solid">
        <fgColor rgb="FFDBD7BF"/>
        <bgColor indexed="64"/>
      </patternFill>
    </fill>
    <fill>
      <patternFill patternType="solid">
        <fgColor rgb="FFD5EFFF"/>
        <bgColor indexed="64"/>
      </patternFill>
    </fill>
    <fill>
      <patternFill patternType="solid">
        <fgColor theme="0" tint="-0.14999847407452621"/>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5">
    <xf numFmtId="0" fontId="0" fillId="0" borderId="0"/>
    <xf numFmtId="43" fontId="8" fillId="0" borderId="0" applyFont="0" applyFill="0" applyBorder="0" applyAlignment="0" applyProtection="0"/>
    <xf numFmtId="44" fontId="8" fillId="0" borderId="0" applyFont="0" applyFill="0" applyBorder="0" applyAlignment="0" applyProtection="0"/>
    <xf numFmtId="0" fontId="9" fillId="0" borderId="0" applyNumberFormat="0" applyFill="0" applyBorder="0" applyAlignment="0" applyProtection="0">
      <alignment vertical="top"/>
      <protection locked="0"/>
    </xf>
    <xf numFmtId="0" fontId="6" fillId="0" borderId="0"/>
  </cellStyleXfs>
  <cellXfs count="119">
    <xf numFmtId="0" fontId="0" fillId="0" borderId="0" xfId="0"/>
    <xf numFmtId="0" fontId="10" fillId="0" borderId="0" xfId="0" applyFont="1"/>
    <xf numFmtId="0" fontId="1" fillId="0" borderId="0" xfId="0" applyFont="1" applyFill="1" applyBorder="1"/>
    <xf numFmtId="0" fontId="1" fillId="0" borderId="0" xfId="0" applyFont="1" applyBorder="1" applyAlignment="1">
      <alignment horizontal="left"/>
    </xf>
    <xf numFmtId="0" fontId="1" fillId="0" borderId="0" xfId="0" applyFont="1" applyBorder="1"/>
    <xf numFmtId="0" fontId="10" fillId="0" borderId="0" xfId="0" applyFont="1" applyBorder="1"/>
    <xf numFmtId="164" fontId="11" fillId="4" borderId="1" xfId="0" applyNumberFormat="1" applyFont="1" applyFill="1" applyBorder="1" applyAlignment="1">
      <alignment horizontal="center"/>
    </xf>
    <xf numFmtId="0" fontId="1" fillId="2" borderId="2" xfId="0" applyFont="1" applyFill="1" applyBorder="1" applyAlignment="1">
      <alignment vertical="center"/>
    </xf>
    <xf numFmtId="0" fontId="1" fillId="2" borderId="3" xfId="0" applyFont="1" applyFill="1" applyBorder="1" applyAlignment="1">
      <alignment vertical="center"/>
    </xf>
    <xf numFmtId="0" fontId="1" fillId="0" borderId="4" xfId="0" applyFont="1" applyFill="1" applyBorder="1" applyAlignment="1">
      <alignment vertical="center"/>
    </xf>
    <xf numFmtId="0" fontId="2" fillId="5" borderId="4" xfId="0" applyFont="1" applyFill="1" applyBorder="1" applyAlignment="1">
      <alignment vertical="center"/>
    </xf>
    <xf numFmtId="0" fontId="1" fillId="0" borderId="5" xfId="0" applyFont="1" applyFill="1" applyBorder="1" applyAlignment="1">
      <alignment vertical="center"/>
    </xf>
    <xf numFmtId="164" fontId="10" fillId="0" borderId="0" xfId="0" applyNumberFormat="1" applyFont="1"/>
    <xf numFmtId="4" fontId="10" fillId="0" borderId="0" xfId="0" applyNumberFormat="1" applyFont="1"/>
    <xf numFmtId="164" fontId="10" fillId="4" borderId="1" xfId="0" applyNumberFormat="1" applyFont="1" applyFill="1" applyBorder="1" applyAlignment="1">
      <alignment horizontal="center"/>
    </xf>
    <xf numFmtId="0" fontId="9" fillId="0" borderId="0" xfId="3" applyAlignment="1" applyProtection="1"/>
    <xf numFmtId="0" fontId="10" fillId="6" borderId="0" xfId="0" applyFont="1" applyFill="1"/>
    <xf numFmtId="0" fontId="1" fillId="0" borderId="0" xfId="0" applyFont="1" applyFill="1" applyBorder="1" applyAlignment="1">
      <alignment horizontal="left" vertical="center"/>
    </xf>
    <xf numFmtId="0" fontId="0" fillId="0" borderId="0" xfId="0" applyAlignment="1">
      <alignment wrapText="1"/>
    </xf>
    <xf numFmtId="0" fontId="0" fillId="6" borderId="6" xfId="0" applyFill="1" applyBorder="1"/>
    <xf numFmtId="0" fontId="0" fillId="6" borderId="7" xfId="0" applyFill="1" applyBorder="1"/>
    <xf numFmtId="0" fontId="12" fillId="7" borderId="8" xfId="0" applyFont="1" applyFill="1" applyBorder="1" applyAlignment="1">
      <alignment wrapText="1"/>
    </xf>
    <xf numFmtId="0" fontId="13" fillId="7" borderId="0" xfId="0" applyFont="1" applyFill="1" applyBorder="1" applyAlignment="1">
      <alignment wrapText="1"/>
    </xf>
    <xf numFmtId="0" fontId="12" fillId="7" borderId="0" xfId="0" applyFont="1" applyFill="1" applyBorder="1" applyAlignment="1">
      <alignment wrapText="1"/>
    </xf>
    <xf numFmtId="0" fontId="0" fillId="6" borderId="9" xfId="0" applyFill="1" applyBorder="1" applyAlignment="1">
      <alignment wrapText="1"/>
    </xf>
    <xf numFmtId="0" fontId="0" fillId="6" borderId="10" xfId="0" applyFill="1" applyBorder="1"/>
    <xf numFmtId="0" fontId="0" fillId="6" borderId="11" xfId="0" applyFill="1" applyBorder="1"/>
    <xf numFmtId="0" fontId="13" fillId="7" borderId="12" xfId="0" applyFont="1" applyFill="1" applyBorder="1" applyAlignment="1">
      <alignment wrapText="1"/>
    </xf>
    <xf numFmtId="0" fontId="13" fillId="7" borderId="13" xfId="0" applyFont="1" applyFill="1" applyBorder="1" applyAlignment="1">
      <alignment wrapText="1"/>
    </xf>
    <xf numFmtId="0" fontId="13" fillId="7" borderId="14" xfId="0" applyFont="1" applyFill="1" applyBorder="1" applyAlignment="1">
      <alignment wrapText="1"/>
    </xf>
    <xf numFmtId="0" fontId="4" fillId="0" borderId="0" xfId="0" applyFont="1" applyBorder="1"/>
    <xf numFmtId="0" fontId="4" fillId="0" borderId="0" xfId="0" applyFont="1" applyFill="1" applyBorder="1"/>
    <xf numFmtId="0" fontId="14" fillId="8" borderId="15" xfId="0" applyFont="1" applyFill="1" applyBorder="1" applyAlignment="1">
      <alignment vertical="center" wrapText="1"/>
    </xf>
    <xf numFmtId="0" fontId="14" fillId="6" borderId="15" xfId="0" applyFont="1" applyFill="1" applyBorder="1" applyAlignment="1">
      <alignment vertical="center" wrapText="1"/>
    </xf>
    <xf numFmtId="0" fontId="10" fillId="0" borderId="4" xfId="0" applyFont="1" applyBorder="1" applyAlignment="1">
      <alignment horizontal="center"/>
    </xf>
    <xf numFmtId="0" fontId="10" fillId="0" borderId="5" xfId="0" applyFont="1" applyBorder="1" applyAlignment="1">
      <alignment horizontal="center"/>
    </xf>
    <xf numFmtId="164" fontId="10" fillId="9" borderId="1" xfId="0" applyNumberFormat="1" applyFont="1" applyFill="1" applyBorder="1" applyAlignment="1">
      <alignment horizontal="center"/>
    </xf>
    <xf numFmtId="164" fontId="11" fillId="9" borderId="1" xfId="0" applyNumberFormat="1" applyFont="1" applyFill="1" applyBorder="1" applyAlignment="1">
      <alignment horizontal="center"/>
    </xf>
    <xf numFmtId="0" fontId="11" fillId="0" borderId="0" xfId="0" applyFont="1"/>
    <xf numFmtId="0" fontId="14" fillId="0" borderId="0" xfId="0" applyFont="1" applyBorder="1"/>
    <xf numFmtId="0" fontId="1" fillId="10" borderId="4" xfId="0" applyFont="1" applyFill="1" applyBorder="1" applyAlignment="1">
      <alignment vertical="center"/>
    </xf>
    <xf numFmtId="0" fontId="9" fillId="0" borderId="0" xfId="3" applyBorder="1" applyAlignment="1" applyProtection="1"/>
    <xf numFmtId="0" fontId="15" fillId="0" borderId="0" xfId="0" applyFont="1" applyBorder="1"/>
    <xf numFmtId="0" fontId="1" fillId="0" borderId="16" xfId="0" applyFont="1" applyFill="1" applyBorder="1" applyAlignment="1">
      <alignment vertical="center"/>
    </xf>
    <xf numFmtId="0" fontId="1" fillId="0" borderId="12" xfId="0" applyFont="1" applyFill="1" applyBorder="1" applyAlignment="1">
      <alignment horizontal="left" vertical="center"/>
    </xf>
    <xf numFmtId="0" fontId="1" fillId="0" borderId="17" xfId="0" applyFont="1" applyFill="1" applyBorder="1" applyAlignment="1">
      <alignment horizontal="left" vertical="center"/>
    </xf>
    <xf numFmtId="0" fontId="14" fillId="11" borderId="3" xfId="0" applyFont="1" applyFill="1" applyBorder="1"/>
    <xf numFmtId="0" fontId="4" fillId="11" borderId="2" xfId="0" applyFont="1" applyFill="1" applyBorder="1"/>
    <xf numFmtId="0" fontId="1" fillId="11" borderId="2" xfId="0" applyFont="1" applyFill="1" applyBorder="1"/>
    <xf numFmtId="0" fontId="1" fillId="11" borderId="15" xfId="0" applyFont="1" applyFill="1" applyBorder="1"/>
    <xf numFmtId="0" fontId="1" fillId="0" borderId="0" xfId="0" applyFont="1" applyFill="1" applyBorder="1" applyAlignment="1">
      <alignment vertical="center"/>
    </xf>
    <xf numFmtId="0" fontId="10" fillId="12" borderId="18" xfId="0" applyFont="1" applyFill="1" applyBorder="1" applyAlignment="1">
      <alignment horizontal="center" vertical="center" wrapText="1"/>
    </xf>
    <xf numFmtId="0" fontId="10" fillId="12" borderId="19" xfId="0" applyFont="1" applyFill="1" applyBorder="1" applyAlignment="1">
      <alignment horizontal="center" vertical="center" wrapText="1"/>
    </xf>
    <xf numFmtId="0" fontId="10" fillId="13" borderId="18" xfId="0" applyFont="1" applyFill="1" applyBorder="1" applyAlignment="1">
      <alignment horizontal="center" wrapText="1"/>
    </xf>
    <xf numFmtId="0" fontId="10" fillId="13" borderId="20" xfId="0" applyFont="1" applyFill="1" applyBorder="1" applyAlignment="1">
      <alignment horizontal="center" wrapText="1"/>
    </xf>
    <xf numFmtId="0" fontId="10" fillId="14" borderId="21" xfId="0" applyFont="1" applyFill="1" applyBorder="1" applyAlignment="1">
      <alignment horizontal="center" vertical="center" wrapText="1"/>
    </xf>
    <xf numFmtId="0" fontId="10" fillId="14" borderId="22" xfId="0" applyFont="1" applyFill="1" applyBorder="1" applyAlignment="1">
      <alignment horizontal="center" vertical="center" wrapText="1"/>
    </xf>
    <xf numFmtId="0" fontId="10" fillId="14" borderId="20" xfId="0" applyFont="1" applyFill="1" applyBorder="1" applyAlignment="1">
      <alignment horizontal="center" vertical="center" wrapText="1"/>
    </xf>
    <xf numFmtId="0" fontId="10" fillId="12" borderId="22" xfId="0" applyFont="1" applyFill="1" applyBorder="1" applyAlignment="1">
      <alignment horizontal="center" vertical="center" wrapText="1"/>
    </xf>
    <xf numFmtId="0" fontId="10" fillId="12" borderId="20" xfId="0" applyFont="1" applyFill="1" applyBorder="1" applyAlignment="1">
      <alignment horizontal="center" vertical="center" wrapText="1"/>
    </xf>
    <xf numFmtId="0" fontId="11" fillId="15" borderId="2" xfId="0" applyFont="1" applyFill="1" applyBorder="1" applyAlignment="1">
      <alignment horizontal="center" vertical="center" wrapText="1"/>
    </xf>
    <xf numFmtId="0" fontId="10" fillId="10" borderId="24" xfId="0" applyFont="1" applyFill="1" applyBorder="1" applyAlignment="1">
      <alignment horizontal="center"/>
    </xf>
    <xf numFmtId="14" fontId="1" fillId="10" borderId="25" xfId="0" applyNumberFormat="1" applyFont="1" applyFill="1" applyBorder="1" applyAlignment="1">
      <alignment horizontal="center"/>
    </xf>
    <xf numFmtId="0" fontId="10" fillId="13" borderId="4" xfId="0" applyFont="1" applyFill="1" applyBorder="1"/>
    <xf numFmtId="0" fontId="10" fillId="13" borderId="26" xfId="0" applyFont="1" applyFill="1" applyBorder="1"/>
    <xf numFmtId="43" fontId="10" fillId="14" borderId="27" xfId="1" applyFont="1" applyFill="1" applyBorder="1" applyAlignment="1">
      <alignment horizontal="center"/>
    </xf>
    <xf numFmtId="164" fontId="10" fillId="14" borderId="1" xfId="0" applyNumberFormat="1" applyFont="1" applyFill="1" applyBorder="1" applyAlignment="1">
      <alignment horizontal="center"/>
    </xf>
    <xf numFmtId="164" fontId="10" fillId="14" borderId="24" xfId="0" applyNumberFormat="1" applyFont="1" applyFill="1" applyBorder="1" applyAlignment="1">
      <alignment horizontal="center"/>
    </xf>
    <xf numFmtId="0" fontId="10" fillId="10" borderId="4" xfId="0" applyFont="1" applyFill="1" applyBorder="1" applyAlignment="1">
      <alignment horizontal="center"/>
    </xf>
    <xf numFmtId="0" fontId="10" fillId="10" borderId="1" xfId="0" applyFont="1" applyFill="1" applyBorder="1" applyAlignment="1">
      <alignment horizontal="center"/>
    </xf>
    <xf numFmtId="0" fontId="10" fillId="10" borderId="26" xfId="0" applyFont="1" applyFill="1" applyBorder="1" applyAlignment="1">
      <alignment horizontal="center"/>
    </xf>
    <xf numFmtId="14" fontId="1" fillId="10" borderId="28" xfId="0" applyNumberFormat="1" applyFont="1" applyFill="1" applyBorder="1" applyAlignment="1">
      <alignment horizontal="center"/>
    </xf>
    <xf numFmtId="0" fontId="10" fillId="13" borderId="5" xfId="0" applyFont="1" applyFill="1" applyBorder="1"/>
    <xf numFmtId="0" fontId="10" fillId="13" borderId="29" xfId="0" applyFont="1" applyFill="1" applyBorder="1"/>
    <xf numFmtId="43" fontId="10" fillId="14" borderId="30" xfId="1" applyFont="1" applyFill="1" applyBorder="1" applyAlignment="1">
      <alignment horizontal="center"/>
    </xf>
    <xf numFmtId="164" fontId="10" fillId="14" borderId="31" xfId="0" applyNumberFormat="1" applyFont="1" applyFill="1" applyBorder="1" applyAlignment="1">
      <alignment horizontal="center"/>
    </xf>
    <xf numFmtId="164" fontId="10" fillId="14" borderId="32" xfId="0" applyNumberFormat="1" applyFont="1" applyFill="1" applyBorder="1" applyAlignment="1">
      <alignment horizontal="center"/>
    </xf>
    <xf numFmtId="0" fontId="10" fillId="10" borderId="5" xfId="0" applyFont="1" applyFill="1" applyBorder="1" applyAlignment="1">
      <alignment horizontal="center"/>
    </xf>
    <xf numFmtId="0" fontId="10" fillId="10" borderId="31" xfId="0" applyFont="1" applyFill="1" applyBorder="1" applyAlignment="1">
      <alignment horizontal="center"/>
    </xf>
    <xf numFmtId="0" fontId="10" fillId="10" borderId="29" xfId="0" applyFont="1" applyFill="1" applyBorder="1" applyAlignment="1">
      <alignment horizontal="center"/>
    </xf>
    <xf numFmtId="0" fontId="10" fillId="13" borderId="9" xfId="0" applyFont="1" applyFill="1" applyBorder="1"/>
    <xf numFmtId="165" fontId="10" fillId="10" borderId="23" xfId="0" applyNumberFormat="1" applyFont="1" applyFill="1" applyBorder="1" applyAlignment="1">
      <alignment horizontal="center"/>
    </xf>
    <xf numFmtId="165" fontId="10" fillId="10" borderId="14" xfId="0" applyNumberFormat="1" applyFont="1" applyFill="1" applyBorder="1" applyAlignment="1">
      <alignment horizontal="center"/>
    </xf>
    <xf numFmtId="165" fontId="10" fillId="10" borderId="24" xfId="0" applyNumberFormat="1" applyFont="1" applyFill="1" applyBorder="1" applyAlignment="1">
      <alignment horizontal="center"/>
    </xf>
    <xf numFmtId="165" fontId="11" fillId="15" borderId="33" xfId="0" applyNumberFormat="1" applyFont="1" applyFill="1" applyBorder="1" applyAlignment="1">
      <alignment horizontal="center"/>
    </xf>
    <xf numFmtId="165" fontId="10" fillId="10" borderId="4" xfId="0" applyNumberFormat="1" applyFont="1" applyFill="1" applyBorder="1" applyAlignment="1">
      <alignment horizontal="center"/>
    </xf>
    <xf numFmtId="165" fontId="10" fillId="10" borderId="1" xfId="0" applyNumberFormat="1" applyFont="1" applyFill="1" applyBorder="1" applyAlignment="1">
      <alignment horizontal="center"/>
    </xf>
    <xf numFmtId="165" fontId="10" fillId="10" borderId="26" xfId="0" applyNumberFormat="1" applyFont="1" applyFill="1" applyBorder="1" applyAlignment="1">
      <alignment horizontal="center"/>
    </xf>
    <xf numFmtId="165" fontId="11" fillId="15" borderId="34" xfId="0" applyNumberFormat="1" applyFont="1" applyFill="1" applyBorder="1" applyAlignment="1">
      <alignment horizontal="center"/>
    </xf>
    <xf numFmtId="165" fontId="10" fillId="16" borderId="24" xfId="0" applyNumberFormat="1" applyFont="1" applyFill="1" applyBorder="1" applyAlignment="1">
      <alignment horizontal="center"/>
    </xf>
    <xf numFmtId="165" fontId="10" fillId="10" borderId="5" xfId="0" applyNumberFormat="1" applyFont="1" applyFill="1" applyBorder="1" applyAlignment="1">
      <alignment horizontal="center"/>
    </xf>
    <xf numFmtId="165" fontId="10" fillId="10" borderId="31" xfId="0" applyNumberFormat="1" applyFont="1" applyFill="1" applyBorder="1" applyAlignment="1">
      <alignment horizontal="center"/>
    </xf>
    <xf numFmtId="165" fontId="10" fillId="10" borderId="29" xfId="0" applyNumberFormat="1" applyFont="1" applyFill="1" applyBorder="1" applyAlignment="1">
      <alignment horizontal="center"/>
    </xf>
    <xf numFmtId="165" fontId="10" fillId="16" borderId="32" xfId="0" applyNumberFormat="1" applyFont="1" applyFill="1" applyBorder="1" applyAlignment="1">
      <alignment horizontal="center"/>
    </xf>
    <xf numFmtId="165" fontId="11" fillId="16" borderId="35" xfId="0" applyNumberFormat="1" applyFont="1" applyFill="1" applyBorder="1" applyAlignment="1">
      <alignment horizontal="center"/>
    </xf>
    <xf numFmtId="165" fontId="10" fillId="0" borderId="36" xfId="0" applyNumberFormat="1" applyFont="1" applyBorder="1"/>
    <xf numFmtId="165" fontId="11" fillId="11" borderId="37" xfId="0" applyNumberFormat="1" applyFont="1" applyFill="1" applyBorder="1" applyAlignment="1">
      <alignment horizontal="center"/>
    </xf>
    <xf numFmtId="165" fontId="10" fillId="4" borderId="1" xfId="0" applyNumberFormat="1" applyFont="1" applyFill="1" applyBorder="1" applyAlignment="1">
      <alignment horizontal="center"/>
    </xf>
    <xf numFmtId="165" fontId="11" fillId="9" borderId="1" xfId="0" applyNumberFormat="1" applyFont="1" applyFill="1" applyBorder="1" applyAlignment="1">
      <alignment horizontal="center"/>
    </xf>
    <xf numFmtId="165" fontId="10" fillId="0" borderId="0" xfId="0" applyNumberFormat="1" applyFont="1"/>
    <xf numFmtId="0" fontId="11" fillId="10" borderId="1" xfId="0" applyNumberFormat="1" applyFont="1" applyFill="1" applyBorder="1" applyAlignment="1">
      <alignment horizontal="center"/>
    </xf>
    <xf numFmtId="0" fontId="11" fillId="10" borderId="31" xfId="0" applyNumberFormat="1" applyFont="1" applyFill="1" applyBorder="1" applyAlignment="1">
      <alignment horizontal="center"/>
    </xf>
    <xf numFmtId="14" fontId="7" fillId="0" borderId="0" xfId="4" applyNumberFormat="1" applyFont="1" applyAlignment="1">
      <alignment horizontal="center"/>
    </xf>
    <xf numFmtId="0" fontId="2" fillId="10" borderId="39" xfId="0" applyFont="1" applyFill="1" applyBorder="1" applyAlignment="1">
      <alignment horizontal="center" vertical="center"/>
    </xf>
    <xf numFmtId="0" fontId="2" fillId="10" borderId="40" xfId="0" applyFont="1" applyFill="1" applyBorder="1" applyAlignment="1">
      <alignment horizontal="center" vertical="center"/>
    </xf>
    <xf numFmtId="0" fontId="2" fillId="10" borderId="41" xfId="0" applyFont="1" applyFill="1" applyBorder="1" applyAlignment="1">
      <alignment horizontal="center" vertical="center"/>
    </xf>
    <xf numFmtId="14" fontId="1" fillId="3" borderId="2" xfId="0" applyNumberFormat="1" applyFont="1" applyFill="1" applyBorder="1" applyAlignment="1">
      <alignment horizontal="center" vertical="center"/>
    </xf>
    <xf numFmtId="0" fontId="1" fillId="10" borderId="1" xfId="0" applyFont="1" applyFill="1" applyBorder="1" applyAlignment="1">
      <alignment horizontal="left" vertical="center"/>
    </xf>
    <xf numFmtId="0" fontId="1" fillId="10" borderId="26" xfId="0" applyFont="1" applyFill="1" applyBorder="1" applyAlignment="1">
      <alignment horizontal="left" vertical="center"/>
    </xf>
    <xf numFmtId="0" fontId="14" fillId="0" borderId="0" xfId="0" applyFont="1" applyBorder="1" applyAlignment="1">
      <alignment horizontal="center" wrapText="1"/>
    </xf>
    <xf numFmtId="0" fontId="14" fillId="14" borderId="3" xfId="0" applyFont="1" applyFill="1" applyBorder="1" applyAlignment="1">
      <alignment horizontal="center" vertical="center" wrapText="1"/>
    </xf>
    <xf numFmtId="0" fontId="14" fillId="14" borderId="2" xfId="0" applyFont="1" applyFill="1" applyBorder="1" applyAlignment="1">
      <alignment horizontal="center" vertical="center" wrapText="1"/>
    </xf>
    <xf numFmtId="0" fontId="14" fillId="14" borderId="15" xfId="0" applyFont="1" applyFill="1" applyBorder="1" applyAlignment="1">
      <alignment horizontal="center" vertical="center" wrapText="1"/>
    </xf>
    <xf numFmtId="164" fontId="2" fillId="5" borderId="25" xfId="2" applyNumberFormat="1" applyFont="1" applyFill="1" applyBorder="1" applyAlignment="1">
      <alignment horizontal="left" vertical="center"/>
    </xf>
    <xf numFmtId="44" fontId="2" fillId="5" borderId="38" xfId="2" applyFont="1" applyFill="1" applyBorder="1" applyAlignment="1">
      <alignment horizontal="left" vertical="center"/>
    </xf>
    <xf numFmtId="0" fontId="1" fillId="0" borderId="1" xfId="0" applyFont="1" applyFill="1" applyBorder="1" applyAlignment="1">
      <alignment horizontal="left" vertical="center"/>
    </xf>
    <xf numFmtId="0" fontId="1" fillId="0" borderId="26" xfId="0" applyFont="1" applyFill="1" applyBorder="1" applyAlignment="1">
      <alignment horizontal="left" vertical="center"/>
    </xf>
    <xf numFmtId="0" fontId="1" fillId="0" borderId="31" xfId="0" applyFont="1" applyFill="1" applyBorder="1" applyAlignment="1">
      <alignment horizontal="left" vertical="center"/>
    </xf>
    <xf numFmtId="0" fontId="1" fillId="0" borderId="29" xfId="0" applyFont="1" applyFill="1" applyBorder="1" applyAlignment="1">
      <alignment horizontal="left" vertical="center"/>
    </xf>
  </cellXfs>
  <cellStyles count="5">
    <cellStyle name="Comma" xfId="1" builtinId="3"/>
    <cellStyle name="Currency" xfId="2" builtinId="4"/>
    <cellStyle name="Hyperlink" xfId="3" builtinId="8"/>
    <cellStyle name="Normal" xfId="0" builtinId="0"/>
    <cellStyle name="Normal_AUS" xf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9525</xdr:colOff>
      <xdr:row>0</xdr:row>
      <xdr:rowOff>0</xdr:rowOff>
    </xdr:from>
    <xdr:to>
      <xdr:col>2</xdr:col>
      <xdr:colOff>152400</xdr:colOff>
      <xdr:row>4</xdr:row>
      <xdr:rowOff>142875</xdr:rowOff>
    </xdr:to>
    <xdr:pic>
      <xdr:nvPicPr>
        <xdr:cNvPr id="1195" name="Picture 1" descr="Utopia-logo-Document Use">
          <a:extLst>
            <a:ext uri="{FF2B5EF4-FFF2-40B4-BE49-F238E27FC236}">
              <a16:creationId xmlns="" xmlns:a16="http://schemas.microsoft.com/office/drawing/2014/main" id="{00000000-0008-0000-0000-0000AB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0"/>
          <a:ext cx="10668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in.finance.yahoo.com/currencies/%20converter"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3:AF236"/>
  <sheetViews>
    <sheetView showGridLines="0" tabSelected="1" zoomScale="110" zoomScaleNormal="110" workbookViewId="0">
      <pane xSplit="5" topLeftCell="F1" activePane="topRight" state="frozen"/>
      <selection activeCell="A8" sqref="A8"/>
      <selection pane="topRight" activeCell="J7" sqref="J7"/>
    </sheetView>
  </sheetViews>
  <sheetFormatPr defaultColWidth="11.42578125" defaultRowHeight="11.25" x14ac:dyDescent="0.2"/>
  <cols>
    <col min="1" max="1" width="3.140625" style="1" customWidth="1"/>
    <col min="2" max="2" width="13.85546875" style="1" customWidth="1"/>
    <col min="3" max="3" width="22" style="1" customWidth="1"/>
    <col min="4" max="4" width="25.7109375" style="1" customWidth="1"/>
    <col min="5" max="5" width="20" style="1" bestFit="1" customWidth="1"/>
    <col min="6" max="17" width="11.42578125" style="1" customWidth="1"/>
    <col min="18" max="18" width="12.140625" style="1" customWidth="1"/>
    <col min="19" max="21" width="11.42578125" style="1" customWidth="1"/>
    <col min="22" max="22" width="26.28515625" style="1" bestFit="1" customWidth="1"/>
    <col min="23" max="23" width="11.42578125" style="1" customWidth="1"/>
    <col min="24" max="24" width="23.7109375" style="1" bestFit="1" customWidth="1"/>
    <col min="25" max="25" width="12.42578125" style="1" customWidth="1"/>
    <col min="26" max="26" width="11.42578125" style="1" customWidth="1"/>
    <col min="27" max="27" width="10.85546875" style="1" customWidth="1"/>
    <col min="28" max="28" width="20.140625" style="1" customWidth="1"/>
    <col min="29" max="29" width="20" style="1" customWidth="1"/>
    <col min="30" max="30" width="18" style="1" customWidth="1"/>
    <col min="31" max="31" width="16.28515625" style="1" customWidth="1"/>
    <col min="32" max="32" width="16" style="1" customWidth="1"/>
    <col min="33" max="16384" width="11.42578125" style="1"/>
  </cols>
  <sheetData>
    <row r="3" spans="2:32" ht="15" customHeight="1" x14ac:dyDescent="0.25">
      <c r="D3" s="102" t="s">
        <v>0</v>
      </c>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row>
    <row r="5" spans="2:32" ht="12" thickBot="1" x14ac:dyDescent="0.25"/>
    <row r="6" spans="2:32" ht="12" thickBot="1" x14ac:dyDescent="0.25">
      <c r="B6" s="103" t="s">
        <v>1</v>
      </c>
      <c r="C6" s="104"/>
      <c r="D6" s="105"/>
      <c r="E6" s="17"/>
      <c r="G6" s="8" t="s">
        <v>2</v>
      </c>
      <c r="H6" s="7"/>
      <c r="I6" s="7"/>
      <c r="J6" s="106">
        <v>42357</v>
      </c>
      <c r="K6" s="106"/>
      <c r="L6" s="33" t="s">
        <v>3</v>
      </c>
      <c r="M6" s="32"/>
      <c r="N6" s="5"/>
      <c r="O6" s="5"/>
      <c r="R6" s="39"/>
      <c r="S6" s="5"/>
      <c r="T6" s="5"/>
      <c r="U6" s="5"/>
    </row>
    <row r="7" spans="2:32" ht="15" x14ac:dyDescent="0.25">
      <c r="B7" s="40" t="s">
        <v>4</v>
      </c>
      <c r="C7" s="107" t="s">
        <v>5</v>
      </c>
      <c r="D7" s="108"/>
      <c r="E7" s="17"/>
      <c r="G7" s="4"/>
      <c r="H7" s="4"/>
      <c r="I7" s="4"/>
      <c r="J7" s="4"/>
      <c r="K7" s="4"/>
      <c r="L7" s="4"/>
      <c r="M7" s="5"/>
      <c r="N7" s="5"/>
      <c r="O7" s="5"/>
      <c r="R7" s="41"/>
      <c r="S7" s="5"/>
      <c r="T7" s="5"/>
      <c r="U7" s="5"/>
    </row>
    <row r="8" spans="2:32" x14ac:dyDescent="0.2">
      <c r="B8" s="40"/>
      <c r="C8" s="107"/>
      <c r="D8" s="108"/>
      <c r="E8" s="17"/>
      <c r="G8" s="30" t="s">
        <v>6</v>
      </c>
      <c r="H8" s="4"/>
      <c r="I8" s="4"/>
      <c r="J8" s="4"/>
      <c r="K8" s="4"/>
      <c r="L8" s="4"/>
      <c r="M8" s="5"/>
      <c r="N8" s="5"/>
      <c r="O8" s="5"/>
      <c r="R8" s="109"/>
      <c r="S8" s="109"/>
      <c r="T8" s="109"/>
      <c r="U8" s="5"/>
    </row>
    <row r="9" spans="2:32" x14ac:dyDescent="0.2">
      <c r="B9" s="40" t="s">
        <v>7</v>
      </c>
      <c r="C9" s="107" t="s">
        <v>8</v>
      </c>
      <c r="D9" s="108"/>
      <c r="E9" s="17"/>
      <c r="G9" s="30"/>
      <c r="H9" s="4"/>
      <c r="I9" s="4"/>
      <c r="J9" s="4"/>
      <c r="K9" s="4"/>
      <c r="L9" s="4"/>
      <c r="M9" s="5"/>
      <c r="N9" s="5"/>
      <c r="O9" s="5"/>
      <c r="R9" s="42"/>
      <c r="S9" s="5"/>
      <c r="T9" s="5"/>
      <c r="U9" s="5"/>
    </row>
    <row r="10" spans="2:32" x14ac:dyDescent="0.2">
      <c r="B10" s="10" t="s">
        <v>9</v>
      </c>
      <c r="C10" s="113">
        <f>AA32</f>
        <v>987.52</v>
      </c>
      <c r="D10" s="114"/>
      <c r="E10" s="17"/>
      <c r="G10" s="30" t="s">
        <v>10</v>
      </c>
      <c r="H10" s="4"/>
      <c r="I10" s="4"/>
      <c r="J10" s="4"/>
      <c r="K10" s="4"/>
      <c r="L10" s="2"/>
      <c r="M10" s="5"/>
      <c r="N10" s="5"/>
      <c r="O10" s="5"/>
      <c r="R10" s="42"/>
      <c r="S10" s="5"/>
      <c r="T10" s="5"/>
      <c r="U10" s="5"/>
    </row>
    <row r="11" spans="2:32" x14ac:dyDescent="0.2">
      <c r="B11" s="40" t="s">
        <v>11</v>
      </c>
      <c r="C11" s="107" t="s">
        <v>12</v>
      </c>
      <c r="D11" s="108"/>
      <c r="E11" s="17"/>
      <c r="G11" s="31" t="s">
        <v>13</v>
      </c>
      <c r="H11" s="2"/>
      <c r="I11" s="2"/>
      <c r="J11" s="2"/>
      <c r="K11" s="2"/>
      <c r="L11" s="4"/>
      <c r="M11" s="5"/>
      <c r="N11" s="5"/>
      <c r="O11" s="5"/>
      <c r="R11" s="42"/>
      <c r="S11" s="5"/>
      <c r="T11" s="5"/>
      <c r="U11" s="5"/>
    </row>
    <row r="12" spans="2:32" x14ac:dyDescent="0.2">
      <c r="B12" s="40" t="s">
        <v>14</v>
      </c>
      <c r="C12" s="107" t="s">
        <v>15</v>
      </c>
      <c r="D12" s="108"/>
      <c r="E12" s="17"/>
      <c r="G12" s="30"/>
      <c r="H12" s="4"/>
      <c r="I12" s="4"/>
      <c r="J12" s="4"/>
      <c r="K12" s="4"/>
      <c r="L12" s="4"/>
      <c r="M12" s="5"/>
      <c r="N12" s="5"/>
      <c r="O12" s="5"/>
    </row>
    <row r="13" spans="2:32" ht="12" thickBot="1" x14ac:dyDescent="0.25">
      <c r="B13" s="9" t="s">
        <v>16</v>
      </c>
      <c r="C13" s="115">
        <v>4506</v>
      </c>
      <c r="D13" s="116"/>
      <c r="E13" s="17"/>
      <c r="G13" s="30" t="s">
        <v>17</v>
      </c>
      <c r="H13" s="4"/>
      <c r="I13" s="4"/>
      <c r="J13" s="4"/>
      <c r="K13" s="4"/>
    </row>
    <row r="14" spans="2:32" ht="12" thickBot="1" x14ac:dyDescent="0.25">
      <c r="B14" s="43"/>
      <c r="C14" s="44"/>
      <c r="D14" s="45"/>
      <c r="E14" s="17"/>
      <c r="F14" s="46" t="s">
        <v>18</v>
      </c>
      <c r="G14" s="47"/>
      <c r="H14" s="48"/>
      <c r="I14" s="48"/>
      <c r="J14" s="49"/>
      <c r="K14" s="4"/>
    </row>
    <row r="15" spans="2:32" ht="15.75" thickBot="1" x14ac:dyDescent="0.3">
      <c r="B15" s="11" t="s">
        <v>19</v>
      </c>
      <c r="C15" s="117"/>
      <c r="D15" s="118"/>
      <c r="E15" s="17"/>
      <c r="F15" s="15" t="s">
        <v>20</v>
      </c>
    </row>
    <row r="16" spans="2:32" ht="15" x14ac:dyDescent="0.25">
      <c r="B16" s="50"/>
      <c r="C16" s="17"/>
      <c r="D16" s="17"/>
      <c r="E16" s="17"/>
      <c r="F16" s="15" t="s">
        <v>21</v>
      </c>
    </row>
    <row r="17" spans="2:32" ht="15" x14ac:dyDescent="0.25">
      <c r="B17" s="50"/>
      <c r="C17" s="17"/>
      <c r="D17" s="17"/>
      <c r="E17" s="17"/>
      <c r="F17" s="15"/>
    </row>
    <row r="18" spans="2:32" ht="12" thickBot="1" x14ac:dyDescent="0.25">
      <c r="B18" s="2"/>
      <c r="C18" s="3"/>
      <c r="D18" s="3"/>
      <c r="E18" s="3"/>
    </row>
    <row r="19" spans="2:32" ht="12" thickBot="1" x14ac:dyDescent="0.25">
      <c r="F19" s="110" t="s">
        <v>22</v>
      </c>
      <c r="G19" s="111"/>
      <c r="H19" s="111"/>
      <c r="I19" s="112"/>
    </row>
    <row r="20" spans="2:32" ht="56.25" x14ac:dyDescent="0.2">
      <c r="B20" s="51" t="s">
        <v>23</v>
      </c>
      <c r="C20" s="52" t="s">
        <v>24</v>
      </c>
      <c r="D20" s="53" t="s">
        <v>25</v>
      </c>
      <c r="E20" s="54" t="s">
        <v>26</v>
      </c>
      <c r="F20" s="55" t="s">
        <v>27</v>
      </c>
      <c r="G20" s="56" t="s">
        <v>28</v>
      </c>
      <c r="H20" s="56" t="s">
        <v>29</v>
      </c>
      <c r="I20" s="57" t="s">
        <v>30</v>
      </c>
      <c r="J20" s="51" t="s">
        <v>31</v>
      </c>
      <c r="K20" s="58" t="s">
        <v>32</v>
      </c>
      <c r="L20" s="59" t="s">
        <v>33</v>
      </c>
      <c r="M20" s="60" t="s">
        <v>34</v>
      </c>
      <c r="N20" s="51" t="s">
        <v>35</v>
      </c>
      <c r="O20" s="58" t="s">
        <v>36</v>
      </c>
      <c r="P20" s="58" t="s">
        <v>37</v>
      </c>
      <c r="Q20" s="58" t="s">
        <v>38</v>
      </c>
      <c r="R20" s="58" t="s">
        <v>39</v>
      </c>
      <c r="S20" s="58" t="s">
        <v>40</v>
      </c>
      <c r="T20" s="58" t="s">
        <v>41</v>
      </c>
      <c r="U20" s="58" t="s">
        <v>42</v>
      </c>
      <c r="V20" s="58" t="s">
        <v>43</v>
      </c>
      <c r="W20" s="58" t="s">
        <v>44</v>
      </c>
      <c r="X20" s="58" t="s">
        <v>45</v>
      </c>
      <c r="Y20" s="58" t="s">
        <v>46</v>
      </c>
      <c r="Z20" s="59" t="s">
        <v>47</v>
      </c>
      <c r="AA20" s="60" t="s">
        <v>48</v>
      </c>
      <c r="AB20" s="51" t="s">
        <v>49</v>
      </c>
      <c r="AC20" s="58" t="s">
        <v>50</v>
      </c>
      <c r="AD20" s="58" t="s">
        <v>51</v>
      </c>
      <c r="AE20" s="58" t="s">
        <v>52</v>
      </c>
      <c r="AF20" s="59" t="s">
        <v>53</v>
      </c>
    </row>
    <row r="21" spans="2:32" x14ac:dyDescent="0.2">
      <c r="B21" s="34" t="s">
        <v>54</v>
      </c>
      <c r="C21" s="62">
        <f>$J$6-6</f>
        <v>42351</v>
      </c>
      <c r="D21" s="63" t="s">
        <v>63</v>
      </c>
      <c r="E21" s="64" t="s">
        <v>111</v>
      </c>
      <c r="F21" s="65"/>
      <c r="G21" s="66"/>
      <c r="H21" s="66"/>
      <c r="I21" s="67">
        <f t="shared" ref="I21:I29" si="0">F21*H21</f>
        <v>0</v>
      </c>
      <c r="J21" s="81"/>
      <c r="K21" s="82"/>
      <c r="L21" s="83"/>
      <c r="M21" s="84">
        <f t="shared" ref="M21:M29" si="1">SUM(J21:L21)</f>
        <v>0</v>
      </c>
      <c r="N21" s="85"/>
      <c r="O21" s="86"/>
      <c r="P21" s="86">
        <v>801.15</v>
      </c>
      <c r="Q21" s="86"/>
      <c r="R21" s="86"/>
      <c r="S21" s="86"/>
      <c r="T21" s="86"/>
      <c r="U21" s="86"/>
      <c r="V21" s="86"/>
      <c r="W21" s="86"/>
      <c r="X21" s="86"/>
      <c r="Y21" s="100"/>
      <c r="Z21" s="89">
        <f t="shared" ref="Z21:Z29" si="2">Y21*0.555</f>
        <v>0</v>
      </c>
      <c r="AA21" s="88">
        <f t="shared" ref="AA21:AA29" si="3">SUM(M21,N21:X21,Z21)</f>
        <v>801.15</v>
      </c>
      <c r="AB21" s="68" t="s">
        <v>55</v>
      </c>
      <c r="AC21" s="69" t="s">
        <v>56</v>
      </c>
      <c r="AD21" s="69"/>
      <c r="AE21" s="69" t="s">
        <v>57</v>
      </c>
      <c r="AF21" s="61" t="s">
        <v>58</v>
      </c>
    </row>
    <row r="22" spans="2:32" x14ac:dyDescent="0.2">
      <c r="B22" s="34" t="s">
        <v>54</v>
      </c>
      <c r="C22" s="62">
        <f>$J$6-6</f>
        <v>42351</v>
      </c>
      <c r="D22" s="63" t="s">
        <v>112</v>
      </c>
      <c r="E22" s="64" t="s">
        <v>111</v>
      </c>
      <c r="F22" s="65"/>
      <c r="G22" s="66"/>
      <c r="H22" s="66"/>
      <c r="I22" s="67">
        <f t="shared" ref="I22" si="4">F22*H22</f>
        <v>0</v>
      </c>
      <c r="J22" s="81"/>
      <c r="K22" s="82"/>
      <c r="L22" s="83"/>
      <c r="M22" s="84">
        <f t="shared" ref="M22" si="5">SUM(J22:L22)</f>
        <v>0</v>
      </c>
      <c r="N22" s="85"/>
      <c r="O22" s="86"/>
      <c r="P22" s="86">
        <v>95.9</v>
      </c>
      <c r="Q22" s="86"/>
      <c r="R22" s="86"/>
      <c r="S22" s="86"/>
      <c r="T22" s="86"/>
      <c r="U22" s="86"/>
      <c r="V22" s="86"/>
      <c r="W22" s="86"/>
      <c r="X22" s="86"/>
      <c r="Y22" s="100"/>
      <c r="Z22" s="89">
        <f t="shared" ref="Z22" si="6">Y22*0.555</f>
        <v>0</v>
      </c>
      <c r="AA22" s="88">
        <f t="shared" ref="AA22" si="7">SUM(M22,N22:X22,Z22)</f>
        <v>95.9</v>
      </c>
      <c r="AB22" s="68" t="s">
        <v>55</v>
      </c>
      <c r="AC22" s="69" t="s">
        <v>56</v>
      </c>
      <c r="AD22" s="69"/>
      <c r="AE22" s="69" t="s">
        <v>57</v>
      </c>
      <c r="AF22" s="61" t="s">
        <v>58</v>
      </c>
    </row>
    <row r="23" spans="2:32" x14ac:dyDescent="0.2">
      <c r="B23" s="34" t="s">
        <v>54</v>
      </c>
      <c r="C23" s="62">
        <f>$J$6-6</f>
        <v>42351</v>
      </c>
      <c r="D23" s="63" t="s">
        <v>107</v>
      </c>
      <c r="E23" s="64" t="s">
        <v>108</v>
      </c>
      <c r="F23" s="65"/>
      <c r="G23" s="66"/>
      <c r="H23" s="66"/>
      <c r="I23" s="67">
        <f t="shared" ref="I23" si="8">F23*H23</f>
        <v>0</v>
      </c>
      <c r="J23" s="81"/>
      <c r="K23" s="82"/>
      <c r="L23" s="83"/>
      <c r="M23" s="84">
        <f t="shared" ref="M23" si="9">SUM(J23:L23)</f>
        <v>0</v>
      </c>
      <c r="N23" s="85"/>
      <c r="O23" s="86"/>
      <c r="P23" s="86"/>
      <c r="Q23" s="86"/>
      <c r="R23" s="86"/>
      <c r="S23" s="86"/>
      <c r="T23" s="86"/>
      <c r="U23" s="86"/>
      <c r="V23" s="86"/>
      <c r="W23" s="86"/>
      <c r="X23" s="86">
        <v>6.85</v>
      </c>
      <c r="Y23" s="100"/>
      <c r="Z23" s="89">
        <f t="shared" ref="Z23" si="10">Y23*0.555</f>
        <v>0</v>
      </c>
      <c r="AA23" s="88">
        <f t="shared" ref="AA23" si="11">SUM(M23,N23:X23,Z23)</f>
        <v>6.85</v>
      </c>
      <c r="AB23" s="68" t="s">
        <v>55</v>
      </c>
      <c r="AC23" s="69" t="s">
        <v>56</v>
      </c>
      <c r="AD23" s="69"/>
      <c r="AE23" s="69" t="s">
        <v>57</v>
      </c>
      <c r="AF23" s="61" t="s">
        <v>58</v>
      </c>
    </row>
    <row r="24" spans="2:32" x14ac:dyDescent="0.2">
      <c r="B24" s="34" t="s">
        <v>54</v>
      </c>
      <c r="C24" s="62">
        <f>$J$6-6</f>
        <v>42351</v>
      </c>
      <c r="D24" s="63" t="s">
        <v>109</v>
      </c>
      <c r="E24" s="64" t="s">
        <v>110</v>
      </c>
      <c r="F24" s="65"/>
      <c r="G24" s="66"/>
      <c r="H24" s="66"/>
      <c r="I24" s="67">
        <f t="shared" ref="I24:I25" si="12">F24*H24</f>
        <v>0</v>
      </c>
      <c r="J24" s="81">
        <v>10.82</v>
      </c>
      <c r="K24" s="82"/>
      <c r="L24" s="83"/>
      <c r="M24" s="84">
        <f t="shared" ref="M24:M25" si="13">SUM(J24:L24)</f>
        <v>10.82</v>
      </c>
      <c r="N24" s="85"/>
      <c r="O24" s="86"/>
      <c r="P24" s="86"/>
      <c r="Q24" s="86"/>
      <c r="R24" s="86"/>
      <c r="S24" s="86"/>
      <c r="T24" s="86"/>
      <c r="U24" s="86"/>
      <c r="V24" s="86"/>
      <c r="W24" s="86"/>
      <c r="X24" s="86"/>
      <c r="Y24" s="100"/>
      <c r="Z24" s="89">
        <f t="shared" ref="Z24:Z25" si="14">Y24*0.555</f>
        <v>0</v>
      </c>
      <c r="AA24" s="88">
        <f t="shared" ref="AA24:AA25" si="15">SUM(M24,N24:X24,Z24)</f>
        <v>10.82</v>
      </c>
      <c r="AB24" s="68" t="s">
        <v>55</v>
      </c>
      <c r="AC24" s="69" t="s">
        <v>56</v>
      </c>
      <c r="AD24" s="69"/>
      <c r="AE24" s="69" t="s">
        <v>57</v>
      </c>
      <c r="AF24" s="61" t="s">
        <v>58</v>
      </c>
    </row>
    <row r="25" spans="2:32" x14ac:dyDescent="0.2">
      <c r="B25" s="34" t="s">
        <v>54</v>
      </c>
      <c r="C25" s="62">
        <f t="shared" ref="C25" si="16">$J$6-6</f>
        <v>42351</v>
      </c>
      <c r="D25" s="63" t="s">
        <v>113</v>
      </c>
      <c r="E25" s="64" t="s">
        <v>114</v>
      </c>
      <c r="F25" s="65"/>
      <c r="G25" s="66"/>
      <c r="H25" s="66"/>
      <c r="I25" s="67">
        <f t="shared" si="12"/>
        <v>0</v>
      </c>
      <c r="J25" s="81"/>
      <c r="K25" s="82">
        <v>72.8</v>
      </c>
      <c r="L25" s="83"/>
      <c r="M25" s="84">
        <f t="shared" si="13"/>
        <v>72.8</v>
      </c>
      <c r="N25" s="85"/>
      <c r="O25" s="86"/>
      <c r="P25" s="86"/>
      <c r="Q25" s="86"/>
      <c r="R25" s="86"/>
      <c r="S25" s="86"/>
      <c r="T25" s="86"/>
      <c r="U25" s="86"/>
      <c r="V25" s="86"/>
      <c r="W25" s="86"/>
      <c r="X25" s="86"/>
      <c r="Y25" s="100"/>
      <c r="Z25" s="89">
        <f t="shared" si="14"/>
        <v>0</v>
      </c>
      <c r="AA25" s="88">
        <f t="shared" si="15"/>
        <v>72.8</v>
      </c>
      <c r="AB25" s="68" t="s">
        <v>55</v>
      </c>
      <c r="AC25" s="69" t="s">
        <v>56</v>
      </c>
      <c r="AD25" s="69"/>
      <c r="AE25" s="69" t="s">
        <v>57</v>
      </c>
      <c r="AF25" s="61" t="s">
        <v>58</v>
      </c>
    </row>
    <row r="26" spans="2:32" ht="12" customHeight="1" x14ac:dyDescent="0.2">
      <c r="B26" s="34" t="s">
        <v>59</v>
      </c>
      <c r="C26" s="62">
        <f>$J$6-5</f>
        <v>42352</v>
      </c>
      <c r="D26" s="63"/>
      <c r="E26" s="64"/>
      <c r="F26" s="65"/>
      <c r="G26" s="66"/>
      <c r="H26" s="66"/>
      <c r="I26" s="67">
        <f t="shared" si="0"/>
        <v>0</v>
      </c>
      <c r="J26" s="85"/>
      <c r="K26" s="86"/>
      <c r="L26" s="83"/>
      <c r="M26" s="88">
        <f t="shared" si="1"/>
        <v>0</v>
      </c>
      <c r="N26" s="85"/>
      <c r="O26" s="86"/>
      <c r="P26" s="86"/>
      <c r="Q26" s="86"/>
      <c r="R26" s="86"/>
      <c r="S26" s="86"/>
      <c r="T26" s="86"/>
      <c r="U26" s="86"/>
      <c r="V26" s="86"/>
      <c r="W26" s="86"/>
      <c r="X26" s="86"/>
      <c r="Y26" s="100"/>
      <c r="Z26" s="89">
        <f t="shared" si="2"/>
        <v>0</v>
      </c>
      <c r="AA26" s="88">
        <f t="shared" si="3"/>
        <v>0</v>
      </c>
      <c r="AB26" s="68" t="s">
        <v>55</v>
      </c>
      <c r="AC26" s="69" t="s">
        <v>56</v>
      </c>
      <c r="AD26" s="69"/>
      <c r="AE26" s="69" t="s">
        <v>57</v>
      </c>
      <c r="AF26" s="61" t="s">
        <v>58</v>
      </c>
    </row>
    <row r="27" spans="2:32" x14ac:dyDescent="0.2">
      <c r="B27" s="34" t="s">
        <v>60</v>
      </c>
      <c r="C27" s="62">
        <f>$J$6-4</f>
        <v>42353</v>
      </c>
      <c r="D27" s="63"/>
      <c r="E27" s="64"/>
      <c r="F27" s="65"/>
      <c r="G27" s="66"/>
      <c r="H27" s="66"/>
      <c r="I27" s="67">
        <f t="shared" si="0"/>
        <v>0</v>
      </c>
      <c r="J27" s="85"/>
      <c r="K27" s="86"/>
      <c r="L27" s="83"/>
      <c r="M27" s="88">
        <f t="shared" si="1"/>
        <v>0</v>
      </c>
      <c r="N27" s="85"/>
      <c r="O27" s="86"/>
      <c r="P27" s="86"/>
      <c r="Q27" s="86"/>
      <c r="R27" s="86"/>
      <c r="S27" s="86"/>
      <c r="T27" s="86"/>
      <c r="U27" s="86"/>
      <c r="V27" s="86"/>
      <c r="W27" s="86"/>
      <c r="X27" s="86"/>
      <c r="Y27" s="100"/>
      <c r="Z27" s="89">
        <f t="shared" si="2"/>
        <v>0</v>
      </c>
      <c r="AA27" s="88">
        <f t="shared" si="3"/>
        <v>0</v>
      </c>
      <c r="AB27" s="68" t="s">
        <v>55</v>
      </c>
      <c r="AC27" s="69" t="s">
        <v>56</v>
      </c>
      <c r="AD27" s="69"/>
      <c r="AE27" s="69" t="s">
        <v>57</v>
      </c>
      <c r="AF27" s="61" t="s">
        <v>58</v>
      </c>
    </row>
    <row r="28" spans="2:32" x14ac:dyDescent="0.2">
      <c r="B28" s="34" t="s">
        <v>61</v>
      </c>
      <c r="C28" s="62">
        <f>$J$6-3</f>
        <v>42354</v>
      </c>
      <c r="D28" s="63"/>
      <c r="E28" s="64"/>
      <c r="F28" s="65"/>
      <c r="G28" s="66"/>
      <c r="H28" s="66"/>
      <c r="I28" s="67">
        <f t="shared" si="0"/>
        <v>0</v>
      </c>
      <c r="J28" s="85"/>
      <c r="K28" s="86"/>
      <c r="L28" s="83"/>
      <c r="M28" s="88">
        <f t="shared" si="1"/>
        <v>0</v>
      </c>
      <c r="N28" s="85"/>
      <c r="O28" s="86"/>
      <c r="P28" s="86"/>
      <c r="Q28" s="86"/>
      <c r="R28" s="86"/>
      <c r="S28" s="86"/>
      <c r="T28" s="86"/>
      <c r="U28" s="86"/>
      <c r="V28" s="86"/>
      <c r="W28" s="86"/>
      <c r="X28" s="86"/>
      <c r="Y28" s="100"/>
      <c r="Z28" s="89">
        <f t="shared" si="2"/>
        <v>0</v>
      </c>
      <c r="AA28" s="88">
        <f t="shared" si="3"/>
        <v>0</v>
      </c>
      <c r="AB28" s="68" t="s">
        <v>55</v>
      </c>
      <c r="AC28" s="69" t="s">
        <v>56</v>
      </c>
      <c r="AD28" s="69"/>
      <c r="AE28" s="69" t="s">
        <v>57</v>
      </c>
      <c r="AF28" s="61" t="s">
        <v>58</v>
      </c>
    </row>
    <row r="29" spans="2:32" x14ac:dyDescent="0.2">
      <c r="B29" s="34" t="s">
        <v>62</v>
      </c>
      <c r="C29" s="62">
        <f>$J$6-2</f>
        <v>42355</v>
      </c>
      <c r="D29" s="63"/>
      <c r="E29" s="64"/>
      <c r="F29" s="65"/>
      <c r="G29" s="66"/>
      <c r="H29" s="66"/>
      <c r="I29" s="67">
        <f t="shared" si="0"/>
        <v>0</v>
      </c>
      <c r="J29" s="85"/>
      <c r="K29" s="86"/>
      <c r="L29" s="87"/>
      <c r="M29" s="88">
        <f t="shared" si="1"/>
        <v>0</v>
      </c>
      <c r="N29" s="85"/>
      <c r="O29" s="86"/>
      <c r="P29" s="86"/>
      <c r="Q29" s="86"/>
      <c r="R29" s="86"/>
      <c r="S29" s="86"/>
      <c r="T29" s="86"/>
      <c r="U29" s="86"/>
      <c r="V29" s="86"/>
      <c r="W29" s="86"/>
      <c r="X29" s="86"/>
      <c r="Y29" s="100"/>
      <c r="Z29" s="89">
        <f t="shared" si="2"/>
        <v>0</v>
      </c>
      <c r="AA29" s="88">
        <f t="shared" si="3"/>
        <v>0</v>
      </c>
      <c r="AB29" s="68" t="s">
        <v>55</v>
      </c>
      <c r="AC29" s="69" t="s">
        <v>56</v>
      </c>
      <c r="AD29" s="69"/>
      <c r="AE29" s="69" t="s">
        <v>57</v>
      </c>
      <c r="AF29" s="61" t="s">
        <v>58</v>
      </c>
    </row>
    <row r="30" spans="2:32" x14ac:dyDescent="0.2">
      <c r="B30" s="34" t="s">
        <v>64</v>
      </c>
      <c r="C30" s="62">
        <f>$J$6-1</f>
        <v>42356</v>
      </c>
      <c r="D30" s="63"/>
      <c r="E30" s="64"/>
      <c r="F30" s="65"/>
      <c r="G30" s="66"/>
      <c r="H30" s="66"/>
      <c r="I30" s="67">
        <f>F30*H30</f>
        <v>0</v>
      </c>
      <c r="J30" s="85"/>
      <c r="K30" s="86"/>
      <c r="L30" s="87"/>
      <c r="M30" s="88">
        <f>SUM(J30:L30)</f>
        <v>0</v>
      </c>
      <c r="N30" s="85"/>
      <c r="O30" s="86"/>
      <c r="P30" s="86"/>
      <c r="Q30" s="86"/>
      <c r="R30" s="86"/>
      <c r="S30" s="86"/>
      <c r="T30" s="86"/>
      <c r="U30" s="86"/>
      <c r="V30" s="86"/>
      <c r="W30" s="86"/>
      <c r="X30" s="86"/>
      <c r="Y30" s="100"/>
      <c r="Z30" s="89">
        <f>Y30*0.555</f>
        <v>0</v>
      </c>
      <c r="AA30" s="88">
        <f>SUM(M30,N30:X30,Z30)</f>
        <v>0</v>
      </c>
      <c r="AB30" s="68"/>
      <c r="AC30" s="69"/>
      <c r="AD30" s="69"/>
      <c r="AE30" s="69"/>
      <c r="AF30" s="70"/>
    </row>
    <row r="31" spans="2:32" x14ac:dyDescent="0.2">
      <c r="B31" s="35" t="s">
        <v>65</v>
      </c>
      <c r="C31" s="71">
        <f>(J6)</f>
        <v>42357</v>
      </c>
      <c r="D31" s="72"/>
      <c r="E31" s="73"/>
      <c r="F31" s="74"/>
      <c r="G31" s="75"/>
      <c r="H31" s="75"/>
      <c r="I31" s="76">
        <f>F31*H31</f>
        <v>0</v>
      </c>
      <c r="J31" s="90"/>
      <c r="K31" s="91"/>
      <c r="L31" s="92"/>
      <c r="M31" s="88">
        <f>SUM(J31:L31)</f>
        <v>0</v>
      </c>
      <c r="N31" s="90"/>
      <c r="O31" s="91"/>
      <c r="P31" s="91"/>
      <c r="Q31" s="91"/>
      <c r="R31" s="91"/>
      <c r="S31" s="91"/>
      <c r="T31" s="91"/>
      <c r="U31" s="91"/>
      <c r="V31" s="91"/>
      <c r="W31" s="91"/>
      <c r="X31" s="91"/>
      <c r="Y31" s="101"/>
      <c r="Z31" s="93">
        <f>Y31*0.555</f>
        <v>0</v>
      </c>
      <c r="AA31" s="88">
        <f>SUM(M31,N31:X31,Z31)</f>
        <v>0</v>
      </c>
      <c r="AB31" s="77"/>
      <c r="AC31" s="78"/>
      <c r="AD31" s="78"/>
      <c r="AE31" s="78"/>
      <c r="AF31" s="79"/>
    </row>
    <row r="32" spans="2:32" ht="12" thickBot="1" x14ac:dyDescent="0.25">
      <c r="J32" s="94">
        <f t="shared" ref="J32:X32" si="17">SUM(J21:J31)</f>
        <v>10.82</v>
      </c>
      <c r="K32" s="94">
        <f t="shared" si="17"/>
        <v>72.8</v>
      </c>
      <c r="L32" s="94">
        <f t="shared" si="17"/>
        <v>0</v>
      </c>
      <c r="M32" s="94">
        <f t="shared" si="17"/>
        <v>83.62</v>
      </c>
      <c r="N32" s="94">
        <f t="shared" si="17"/>
        <v>0</v>
      </c>
      <c r="O32" s="94">
        <f t="shared" si="17"/>
        <v>0</v>
      </c>
      <c r="P32" s="94">
        <f t="shared" si="17"/>
        <v>897.05</v>
      </c>
      <c r="Q32" s="94">
        <f t="shared" si="17"/>
        <v>0</v>
      </c>
      <c r="R32" s="94">
        <f t="shared" si="17"/>
        <v>0</v>
      </c>
      <c r="S32" s="94">
        <f t="shared" si="17"/>
        <v>0</v>
      </c>
      <c r="T32" s="94">
        <f t="shared" si="17"/>
        <v>0</v>
      </c>
      <c r="U32" s="94">
        <f t="shared" si="17"/>
        <v>0</v>
      </c>
      <c r="V32" s="94">
        <f t="shared" si="17"/>
        <v>0</v>
      </c>
      <c r="W32" s="94">
        <f t="shared" si="17"/>
        <v>0</v>
      </c>
      <c r="X32" s="94">
        <f t="shared" si="17"/>
        <v>6.85</v>
      </c>
      <c r="Y32" s="95"/>
      <c r="Z32" s="94">
        <f>SUM(Z21:Z31)</f>
        <v>0</v>
      </c>
      <c r="AA32" s="96">
        <f>SUM(AA21:AA31)</f>
        <v>987.52</v>
      </c>
    </row>
    <row r="34" spans="2:27" x14ac:dyDescent="0.2">
      <c r="J34" s="12"/>
      <c r="N34" s="99"/>
      <c r="Q34" s="13"/>
      <c r="V34" s="38" t="s">
        <v>66</v>
      </c>
    </row>
    <row r="35" spans="2:27" x14ac:dyDescent="0.2">
      <c r="V35" s="14" t="s">
        <v>67</v>
      </c>
      <c r="W35" s="97">
        <f>SUM(AA21:AA31)</f>
        <v>987.52</v>
      </c>
      <c r="X35" s="6" t="s">
        <v>68</v>
      </c>
    </row>
    <row r="36" spans="2:27" x14ac:dyDescent="0.2">
      <c r="V36" s="14" t="s">
        <v>69</v>
      </c>
      <c r="W36" s="97">
        <f>SUMIF(AC21:AC31,"Utopia Corporate Card",AA21:AA31)</f>
        <v>0</v>
      </c>
      <c r="X36" s="6" t="s">
        <v>68</v>
      </c>
      <c r="AA36" s="99"/>
    </row>
    <row r="37" spans="2:27" x14ac:dyDescent="0.2">
      <c r="V37" s="14" t="s">
        <v>70</v>
      </c>
      <c r="W37" s="97">
        <f>SUMIF(AC21:AC31,"OTHERS Corporate Card",AA21:AA31)</f>
        <v>0</v>
      </c>
      <c r="X37" s="6" t="s">
        <v>68</v>
      </c>
    </row>
    <row r="38" spans="2:27" ht="12" thickBot="1" x14ac:dyDescent="0.25">
      <c r="V38" s="36" t="s">
        <v>71</v>
      </c>
      <c r="W38" s="98">
        <v>0</v>
      </c>
      <c r="X38" s="37" t="s">
        <v>72</v>
      </c>
    </row>
    <row r="39" spans="2:27" ht="12" thickBot="1" x14ac:dyDescent="0.25">
      <c r="B39" s="80"/>
      <c r="C39" s="1" t="s">
        <v>73</v>
      </c>
      <c r="V39" s="14" t="s">
        <v>74</v>
      </c>
      <c r="W39" s="97">
        <f>W35-W36-W37-W38</f>
        <v>987.52</v>
      </c>
      <c r="X39" s="6"/>
    </row>
    <row r="40" spans="2:27" x14ac:dyDescent="0.2">
      <c r="W40" s="99"/>
    </row>
    <row r="41" spans="2:27" x14ac:dyDescent="0.2">
      <c r="B41" s="1" t="s">
        <v>75</v>
      </c>
      <c r="V41" s="38" t="s">
        <v>76</v>
      </c>
      <c r="W41" s="99"/>
    </row>
    <row r="42" spans="2:27" x14ac:dyDescent="0.2">
      <c r="V42" s="14" t="s">
        <v>77</v>
      </c>
      <c r="W42" s="97">
        <f>SUMIF(AC21:AC31,"Personal Card/Cash",AA21:AA31)</f>
        <v>987.52</v>
      </c>
      <c r="X42" s="6" t="s">
        <v>68</v>
      </c>
    </row>
    <row r="43" spans="2:27" x14ac:dyDescent="0.2">
      <c r="W43" s="99"/>
    </row>
    <row r="44" spans="2:27" x14ac:dyDescent="0.2">
      <c r="W44" s="99"/>
    </row>
    <row r="45" spans="2:27" x14ac:dyDescent="0.2">
      <c r="V45" s="14" t="s">
        <v>78</v>
      </c>
      <c r="W45" s="97">
        <f>SUMIF(AE21:AE31,"Client Exp",AA21:AA31)</f>
        <v>987.52</v>
      </c>
      <c r="X45" s="6" t="s">
        <v>68</v>
      </c>
    </row>
    <row r="46" spans="2:27" x14ac:dyDescent="0.2">
      <c r="V46" s="14" t="s">
        <v>79</v>
      </c>
      <c r="W46" s="97">
        <f>SUMIF(AE27:AE32,"Utopia Exp",AA27:AA32)</f>
        <v>0</v>
      </c>
      <c r="X46" s="6" t="s">
        <v>68</v>
      </c>
    </row>
    <row r="232" spans="24:27" s="16" customFormat="1" x14ac:dyDescent="0.2"/>
    <row r="233" spans="24:27" s="16" customFormat="1" x14ac:dyDescent="0.2">
      <c r="X233" s="16" t="s">
        <v>55</v>
      </c>
      <c r="Y233" s="16" t="s">
        <v>56</v>
      </c>
      <c r="Z233" s="16" t="s">
        <v>80</v>
      </c>
      <c r="AA233" s="16" t="s">
        <v>81</v>
      </c>
    </row>
    <row r="234" spans="24:27" s="16" customFormat="1" x14ac:dyDescent="0.2">
      <c r="X234" s="16" t="s">
        <v>82</v>
      </c>
      <c r="Y234" s="16" t="s">
        <v>83</v>
      </c>
      <c r="Z234" s="16" t="s">
        <v>3</v>
      </c>
      <c r="AA234" s="16" t="s">
        <v>57</v>
      </c>
    </row>
    <row r="235" spans="24:27" s="16" customFormat="1" x14ac:dyDescent="0.2">
      <c r="Y235" s="16" t="s">
        <v>84</v>
      </c>
    </row>
    <row r="236" spans="24:27" s="16" customFormat="1" x14ac:dyDescent="0.2"/>
  </sheetData>
  <mergeCells count="13">
    <mergeCell ref="F19:I19"/>
    <mergeCell ref="C9:D9"/>
    <mergeCell ref="C10:D10"/>
    <mergeCell ref="C11:D11"/>
    <mergeCell ref="C12:D12"/>
    <mergeCell ref="C13:D13"/>
    <mergeCell ref="C15:D15"/>
    <mergeCell ref="D3:AF3"/>
    <mergeCell ref="B6:D6"/>
    <mergeCell ref="J6:K6"/>
    <mergeCell ref="C7:D7"/>
    <mergeCell ref="C8:D8"/>
    <mergeCell ref="R8:T8"/>
  </mergeCells>
  <dataValidations count="3">
    <dataValidation type="list" allowBlank="1" showInputMessage="1" showErrorMessage="1" sqref="AB21:AB31">
      <formula1>$X$233:$X$234</formula1>
    </dataValidation>
    <dataValidation type="list" allowBlank="1" showInputMessage="1" showErrorMessage="1" sqref="AE21:AE31">
      <formula1>$AA$233:$AA$234</formula1>
    </dataValidation>
    <dataValidation type="list" allowBlank="1" showInputMessage="1" showErrorMessage="1" sqref="AC21:AC31">
      <formula1>$Y$233:$Y$235</formula1>
    </dataValidation>
  </dataValidations>
  <hyperlinks>
    <hyperlink ref="F15" r:id="rId1"/>
  </hyperlinks>
  <pageMargins left="0.2" right="0.2" top="0.75" bottom="0.75" header="0.3" footer="0.3"/>
  <pageSetup paperSize="5" scale="82" orientation="landscape" horizontalDpi="300"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6"/>
  <sheetViews>
    <sheetView workbookViewId="0">
      <selection activeCell="C13" sqref="C13"/>
    </sheetView>
  </sheetViews>
  <sheetFormatPr defaultColWidth="84.42578125" defaultRowHeight="15" x14ac:dyDescent="0.25"/>
  <cols>
    <col min="1" max="1" width="2.7109375" style="20" customWidth="1"/>
    <col min="2" max="2" width="113.140625" style="18" customWidth="1"/>
    <col min="3" max="3" width="84.42578125" style="20"/>
  </cols>
  <sheetData>
    <row r="1" spans="1:3" ht="15.75" thickBot="1" x14ac:dyDescent="0.3">
      <c r="A1" s="19"/>
      <c r="B1" s="24"/>
      <c r="C1" s="19"/>
    </row>
    <row r="2" spans="1:3" x14ac:dyDescent="0.25">
      <c r="B2" s="21" t="s">
        <v>85</v>
      </c>
    </row>
    <row r="3" spans="1:3" x14ac:dyDescent="0.25">
      <c r="B3" s="22"/>
    </row>
    <row r="4" spans="1:3" x14ac:dyDescent="0.25">
      <c r="A4" s="25"/>
      <c r="B4" s="27" t="s">
        <v>86</v>
      </c>
      <c r="C4" s="26"/>
    </row>
    <row r="5" spans="1:3" x14ac:dyDescent="0.25">
      <c r="A5" s="25"/>
      <c r="B5" s="28"/>
      <c r="C5" s="26"/>
    </row>
    <row r="6" spans="1:3" x14ac:dyDescent="0.25">
      <c r="A6" s="25"/>
      <c r="B6" s="28" t="s">
        <v>87</v>
      </c>
      <c r="C6" s="26"/>
    </row>
    <row r="7" spans="1:3" x14ac:dyDescent="0.25">
      <c r="A7" s="25"/>
      <c r="B7" s="28"/>
      <c r="C7" s="26"/>
    </row>
    <row r="8" spans="1:3" ht="45" x14ac:dyDescent="0.25">
      <c r="A8" s="25"/>
      <c r="B8" s="29" t="s">
        <v>88</v>
      </c>
      <c r="C8" s="26"/>
    </row>
    <row r="9" spans="1:3" x14ac:dyDescent="0.25">
      <c r="B9" s="22"/>
    </row>
    <row r="10" spans="1:3" x14ac:dyDescent="0.25">
      <c r="B10" s="23" t="s">
        <v>89</v>
      </c>
    </row>
    <row r="11" spans="1:3" x14ac:dyDescent="0.25">
      <c r="B11" s="23"/>
    </row>
    <row r="12" spans="1:3" x14ac:dyDescent="0.25">
      <c r="B12" s="22" t="s">
        <v>90</v>
      </c>
    </row>
    <row r="13" spans="1:3" x14ac:dyDescent="0.25">
      <c r="B13" s="22"/>
    </row>
    <row r="14" spans="1:3" x14ac:dyDescent="0.25">
      <c r="B14" s="22" t="s">
        <v>91</v>
      </c>
    </row>
    <row r="15" spans="1:3" x14ac:dyDescent="0.25">
      <c r="B15" s="22"/>
    </row>
    <row r="16" spans="1:3" ht="30" x14ac:dyDescent="0.25">
      <c r="B16" s="22" t="s">
        <v>92</v>
      </c>
    </row>
    <row r="17" spans="2:2" x14ac:dyDescent="0.25">
      <c r="B17" s="22"/>
    </row>
    <row r="18" spans="2:2" x14ac:dyDescent="0.25">
      <c r="B18" s="22" t="s">
        <v>93</v>
      </c>
    </row>
    <row r="19" spans="2:2" x14ac:dyDescent="0.25">
      <c r="B19" s="22"/>
    </row>
    <row r="20" spans="2:2" x14ac:dyDescent="0.25">
      <c r="B20" s="22" t="s">
        <v>94</v>
      </c>
    </row>
    <row r="21" spans="2:2" x14ac:dyDescent="0.25">
      <c r="B21" s="22"/>
    </row>
    <row r="22" spans="2:2" x14ac:dyDescent="0.25">
      <c r="B22" s="22" t="s">
        <v>95</v>
      </c>
    </row>
    <row r="23" spans="2:2" x14ac:dyDescent="0.25">
      <c r="B23" s="22"/>
    </row>
    <row r="24" spans="2:2" x14ac:dyDescent="0.25">
      <c r="B24" s="22" t="s">
        <v>96</v>
      </c>
    </row>
    <row r="25" spans="2:2" x14ac:dyDescent="0.25">
      <c r="B25" s="22"/>
    </row>
    <row r="26" spans="2:2" ht="30" x14ac:dyDescent="0.25">
      <c r="B26" s="22" t="s">
        <v>97</v>
      </c>
    </row>
    <row r="27" spans="2:2" x14ac:dyDescent="0.25">
      <c r="B27" s="22"/>
    </row>
    <row r="28" spans="2:2" x14ac:dyDescent="0.25">
      <c r="B28" s="22" t="s">
        <v>98</v>
      </c>
    </row>
    <row r="29" spans="2:2" x14ac:dyDescent="0.25">
      <c r="B29" s="22"/>
    </row>
    <row r="30" spans="2:2" x14ac:dyDescent="0.25">
      <c r="B30" s="22" t="s">
        <v>99</v>
      </c>
    </row>
    <row r="31" spans="2:2" x14ac:dyDescent="0.25">
      <c r="B31" s="22"/>
    </row>
    <row r="32" spans="2:2" x14ac:dyDescent="0.25">
      <c r="B32" s="22" t="s">
        <v>100</v>
      </c>
    </row>
    <row r="33" spans="2:2" x14ac:dyDescent="0.25">
      <c r="B33" s="22"/>
    </row>
    <row r="34" spans="2:2" ht="30" x14ac:dyDescent="0.25">
      <c r="B34" s="22" t="s">
        <v>101</v>
      </c>
    </row>
    <row r="35" spans="2:2" x14ac:dyDescent="0.25">
      <c r="B35" s="22"/>
    </row>
    <row r="36" spans="2:2" ht="45" x14ac:dyDescent="0.25">
      <c r="B36" s="22" t="s">
        <v>102</v>
      </c>
    </row>
    <row r="37" spans="2:2" x14ac:dyDescent="0.25">
      <c r="B37" s="22"/>
    </row>
    <row r="38" spans="2:2" ht="30" x14ac:dyDescent="0.25">
      <c r="B38" s="22" t="s">
        <v>103</v>
      </c>
    </row>
    <row r="39" spans="2:2" x14ac:dyDescent="0.25">
      <c r="B39" s="22"/>
    </row>
    <row r="40" spans="2:2" ht="30" x14ac:dyDescent="0.25">
      <c r="B40" s="22" t="s">
        <v>104</v>
      </c>
    </row>
    <row r="41" spans="2:2" x14ac:dyDescent="0.25">
      <c r="B41" s="22"/>
    </row>
    <row r="42" spans="2:2" x14ac:dyDescent="0.25">
      <c r="B42" s="22" t="s">
        <v>105</v>
      </c>
    </row>
    <row r="43" spans="2:2" x14ac:dyDescent="0.25">
      <c r="B43" s="22"/>
    </row>
    <row r="44" spans="2:2" ht="30" x14ac:dyDescent="0.25">
      <c r="B44" s="22" t="s">
        <v>106</v>
      </c>
    </row>
    <row r="45" spans="2:2" ht="15.75" thickBot="1" x14ac:dyDescent="0.3">
      <c r="B45" s="22"/>
    </row>
    <row r="46" spans="2:2" ht="15.75" thickBot="1" x14ac:dyDescent="0.3">
      <c r="B46" s="2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Travel and Expense</vt:lpstr>
      <vt:lpstr>GUIDELINES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0165</dc:creator>
  <cp:keywords/>
  <dc:description/>
  <cp:lastModifiedBy>Bill Towsley</cp:lastModifiedBy>
  <cp:revision/>
  <dcterms:created xsi:type="dcterms:W3CDTF">2010-06-18T10:46:42Z</dcterms:created>
  <dcterms:modified xsi:type="dcterms:W3CDTF">2015-12-16T19:06:10Z</dcterms:modified>
</cp:coreProperties>
</file>