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k\Documents\C CUBED Data Integrators GP\Bill\2015-2016\201512 PO4506\"/>
    </mc:Choice>
  </mc:AlternateContent>
  <bookViews>
    <workbookView xWindow="0" yWindow="0" windowWidth="15132" windowHeight="8880"/>
  </bookViews>
  <sheets>
    <sheet name="Travel and Expense" sheetId="1" r:id="rId1"/>
    <sheet name="GUIDELINES" sheetId="3" r:id="rId2"/>
  </sheets>
  <calcPr calcId="152511"/>
</workbook>
</file>

<file path=xl/calcChain.xml><?xml version="1.0" encoding="utf-8"?>
<calcChain xmlns="http://schemas.openxmlformats.org/spreadsheetml/2006/main">
  <c r="N25" i="1" l="1"/>
  <c r="L24" i="1"/>
  <c r="L21" i="1"/>
  <c r="Y30" i="1" l="1"/>
  <c r="Z30" i="1" s="1"/>
  <c r="C30" i="1" l="1"/>
  <c r="I30" i="1"/>
  <c r="M30" i="1"/>
  <c r="AA30" i="1"/>
  <c r="Z29" i="1"/>
  <c r="M29" i="1"/>
  <c r="AA29" i="1" s="1"/>
  <c r="I29" i="1"/>
  <c r="C29" i="1"/>
  <c r="Z28" i="1"/>
  <c r="M28" i="1"/>
  <c r="AA28" i="1" s="1"/>
  <c r="I28" i="1"/>
  <c r="C28" i="1"/>
  <c r="Z27" i="1"/>
  <c r="M27" i="1"/>
  <c r="AA27" i="1" s="1"/>
  <c r="I27" i="1"/>
  <c r="C27" i="1"/>
  <c r="Z26" i="1"/>
  <c r="M26" i="1"/>
  <c r="I26" i="1"/>
  <c r="C26" i="1"/>
  <c r="Z22" i="1"/>
  <c r="M22" i="1"/>
  <c r="I22" i="1"/>
  <c r="C22" i="1"/>
  <c r="M23" i="1"/>
  <c r="Z23" i="1"/>
  <c r="I23" i="1"/>
  <c r="C23" i="1"/>
  <c r="C24" i="1"/>
  <c r="I24" i="1"/>
  <c r="M24" i="1"/>
  <c r="Z24" i="1"/>
  <c r="C25" i="1"/>
  <c r="I25" i="1"/>
  <c r="M25" i="1"/>
  <c r="Z25" i="1"/>
  <c r="C31" i="1"/>
  <c r="I31" i="1"/>
  <c r="M31" i="1"/>
  <c r="Z31" i="1"/>
  <c r="C32" i="1"/>
  <c r="I32" i="1"/>
  <c r="M32" i="1"/>
  <c r="Z32" i="1"/>
  <c r="C21" i="1"/>
  <c r="I21" i="1"/>
  <c r="X33" i="1"/>
  <c r="W33" i="1"/>
  <c r="V33" i="1"/>
  <c r="U33" i="1"/>
  <c r="T33" i="1"/>
  <c r="S33" i="1"/>
  <c r="R33" i="1"/>
  <c r="Q33" i="1"/>
  <c r="P33" i="1"/>
  <c r="O33" i="1"/>
  <c r="L33" i="1"/>
  <c r="K33" i="1"/>
  <c r="J33" i="1"/>
  <c r="N33" i="1"/>
  <c r="M21" i="1"/>
  <c r="Z21" i="1"/>
  <c r="W38" i="1"/>
  <c r="W37" i="1"/>
  <c r="W47" i="1"/>
  <c r="AA32" i="1" l="1"/>
  <c r="AA31" i="1"/>
  <c r="AA22" i="1"/>
  <c r="AA26" i="1"/>
  <c r="Z33" i="1"/>
  <c r="AA21" i="1"/>
  <c r="AA25" i="1"/>
  <c r="AA24" i="1"/>
  <c r="M33" i="1"/>
  <c r="AA23" i="1"/>
  <c r="AA33" i="1" l="1"/>
  <c r="C10" i="1" s="1"/>
  <c r="W36" i="1"/>
  <c r="W40" i="1" s="1"/>
  <c r="W46" i="1"/>
  <c r="W43"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<sst xmlns="http://schemas.openxmlformats.org/spreadsheetml/2006/main" count="174" uniqueCount="119">
  <si>
    <t>TRAVEL &amp; MONTHLY EXPENSES FORM</t>
  </si>
  <si>
    <t>Utopia, Inc.</t>
  </si>
  <si>
    <t>PERIOD ENDING:</t>
  </si>
  <si>
    <t>Saturday</t>
  </si>
  <si>
    <t xml:space="preserve"> Name:</t>
  </si>
  <si>
    <t>Bill Towsley</t>
  </si>
  <si>
    <t>Note - Period will be Sunday to Saturday every week</t>
  </si>
  <si>
    <t>Project Name</t>
  </si>
  <si>
    <t>CP383 - NA - Dominion Transmission-DM</t>
  </si>
  <si>
    <t>Total Expenses:</t>
  </si>
  <si>
    <t xml:space="preserve">Please enter period ending date to populate the </t>
  </si>
  <si>
    <t>Client</t>
  </si>
  <si>
    <t>Dominion Transmission</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</si>
  <si>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</si>
  <si>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</si>
  <si>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</si>
  <si>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</si>
  <si>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</si>
  <si>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</si>
  <si>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</si>
  <si>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</si>
  <si>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</si>
  <si>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</si>
  <si>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</si>
  <si>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</si>
  <si>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</si>
  <si>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</si>
  <si>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</si>
  <si>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</si>
  <si>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</si>
  <si>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Amount in US$</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</si>
  <si>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</si>
  <si>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</si>
  <si>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</si>
  <si>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</si>
  <si>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</si>
  <si>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</si>
  <si>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</si>
  <si>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</si>
  <si>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</si>
  <si>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</si>
  <si>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</si>
  <si>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</si>
  <si>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</si>
  <si>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</si>
  <si>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</si>
  <si>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</si>
  <si>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</si>
  <si>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</si>
  <si>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</si>
  <si>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</si>
  <si>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</si>
  <si>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</si>
  <si>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</si>
  <si>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</si>
  <si>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</si>
  <si>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</si>
  <si>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</si>
  <si>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Dominion</t>
  </si>
  <si>
    <t>MON</t>
  </si>
  <si>
    <t>TUE</t>
  </si>
  <si>
    <t>Mia Margherita</t>
  </si>
  <si>
    <t>Dinner Allen K, Steve L</t>
  </si>
  <si>
    <t>WED</t>
  </si>
  <si>
    <t>Courtyard Marriott</t>
  </si>
  <si>
    <t>Milestone Meeting Prep</t>
  </si>
  <si>
    <t>THUR</t>
  </si>
  <si>
    <t>Hotel Week 4</t>
  </si>
  <si>
    <t>Delta Airlines</t>
  </si>
  <si>
    <t>Seat</t>
  </si>
  <si>
    <t>Baggage</t>
  </si>
  <si>
    <t>Dinner Allen K</t>
  </si>
  <si>
    <t>Airport Parking</t>
  </si>
  <si>
    <t>Week 4</t>
  </si>
  <si>
    <t>Travel to and from Airport</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</si>
  <si>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</si>
  <si>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</si>
  <si>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</si>
  <si>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</si>
  <si>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</si>
  <si>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</si>
  <si>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</si>
  <si>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</si>
  <si>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</si>
  <si>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</si>
  <si>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</si>
  <si>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</si>
  <si>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</si>
  <si>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</si>
  <si>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</si>
  <si>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</si>
  <si>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</si>
  <si>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</si>
  <si>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</si>
  <si>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</si>
  <si>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</si>
  <si>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</si>
  <si>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</si>
  <si>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</si>
  <si>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</si>
  <si>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</si>
  <si>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</si>
  <si>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</si>
  <si>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</si>
  <si>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</si>
  <si>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</si>
  <si>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</si>
  <si>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</si>
  <si>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</si>
  <si>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</si>
  <si>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</si>
  <si>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</si>
  <si>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</si>
  <si>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</si>
  <si>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</si>
  <si>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</si>
  <si>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</si>
  <si>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</si>
  <si>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TGI Fridays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</si>
</sst>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quot;$&quot;#,##0.00"/>
    <numFmt numFmtId="167" formatCode="[$CAD]\ #,##0.00"/>
  </numFmts>
  <fonts count="16"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165" fontId="8" fillId="0" borderId="0" applyFont="0" applyFill="0" applyBorder="0" applyAlignment="0" applyProtection="0"/>
    <xf numFmtId="16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19">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6"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6" fontId="10" fillId="0" borderId="0" xfId="0" applyNumberFormat="1" applyFont="1"/>
    <xf numFmtId="4" fontId="10" fillId="0" borderId="0" xfId="0" applyNumberFormat="1" applyFont="1"/>
    <xf numFmtId="166"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6" fontId="10" fillId="9" borderId="1" xfId="0" applyNumberFormat="1" applyFont="1" applyFill="1" applyBorder="1" applyAlignment="1">
      <alignment horizontal="center"/>
    </xf>
    <xf numFmtId="166"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10" fillId="13" borderId="18" xfId="0" applyFont="1" applyFill="1" applyBorder="1" applyAlignment="1">
      <alignment horizontal="center" wrapText="1"/>
    </xf>
    <xf numFmtId="0" fontId="10" fillId="13" borderId="20" xfId="0" applyFont="1" applyFill="1" applyBorder="1" applyAlignment="1">
      <alignment horizontal="center" wrapText="1"/>
    </xf>
    <xf numFmtId="0" fontId="10" fillId="14" borderId="21" xfId="0" applyFont="1" applyFill="1" applyBorder="1" applyAlignment="1">
      <alignment horizontal="center" vertical="center" wrapText="1"/>
    </xf>
    <xf numFmtId="0" fontId="10" fillId="14" borderId="22" xfId="0" applyFont="1" applyFill="1" applyBorder="1" applyAlignment="1">
      <alignment horizontal="center" vertical="center" wrapText="1"/>
    </xf>
    <xf numFmtId="0" fontId="10" fillId="14" borderId="20" xfId="0" applyFont="1" applyFill="1" applyBorder="1" applyAlignment="1">
      <alignment horizontal="center" vertical="center" wrapText="1"/>
    </xf>
    <xf numFmtId="0" fontId="10" fillId="12" borderId="22"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0" fillId="10" borderId="24" xfId="0" applyFont="1" applyFill="1" applyBorder="1" applyAlignment="1">
      <alignment horizontal="center"/>
    </xf>
    <xf numFmtId="14" fontId="1" fillId="10" borderId="25" xfId="0" applyNumberFormat="1" applyFont="1" applyFill="1" applyBorder="1" applyAlignment="1">
      <alignment horizontal="center"/>
    </xf>
    <xf numFmtId="0" fontId="10" fillId="13" borderId="4" xfId="0" applyFont="1" applyFill="1" applyBorder="1"/>
    <xf numFmtId="0" fontId="10" fillId="13" borderId="26" xfId="0" applyFont="1" applyFill="1" applyBorder="1"/>
    <xf numFmtId="165" fontId="10" fillId="14" borderId="27" xfId="1" applyFont="1" applyFill="1" applyBorder="1" applyAlignment="1">
      <alignment horizontal="center"/>
    </xf>
    <xf numFmtId="166" fontId="10" fillId="14" borderId="1" xfId="0" applyNumberFormat="1" applyFont="1" applyFill="1" applyBorder="1" applyAlignment="1">
      <alignment horizontal="center"/>
    </xf>
    <xf numFmtId="166" fontId="10" fillId="14" borderId="24"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6" xfId="0" applyFont="1" applyFill="1" applyBorder="1" applyAlignment="1">
      <alignment horizontal="center"/>
    </xf>
    <xf numFmtId="14" fontId="1" fillId="10" borderId="28" xfId="0" applyNumberFormat="1" applyFont="1" applyFill="1" applyBorder="1" applyAlignment="1">
      <alignment horizontal="center"/>
    </xf>
    <xf numFmtId="0" fontId="10" fillId="13" borderId="5" xfId="0" applyFont="1" applyFill="1" applyBorder="1"/>
    <xf numFmtId="0" fontId="10" fillId="13" borderId="29" xfId="0" applyFont="1" applyFill="1" applyBorder="1"/>
    <xf numFmtId="165" fontId="10" fillId="14" borderId="30" xfId="1" applyFont="1" applyFill="1" applyBorder="1" applyAlignment="1">
      <alignment horizontal="center"/>
    </xf>
    <xf numFmtId="166" fontId="10" fillId="14" borderId="31" xfId="0" applyNumberFormat="1" applyFont="1" applyFill="1" applyBorder="1" applyAlignment="1">
      <alignment horizontal="center"/>
    </xf>
    <xf numFmtId="166" fontId="10" fillId="14" borderId="32" xfId="0" applyNumberFormat="1" applyFont="1" applyFill="1" applyBorder="1" applyAlignment="1">
      <alignment horizontal="center"/>
    </xf>
    <xf numFmtId="0" fontId="10" fillId="10" borderId="5" xfId="0" applyFont="1" applyFill="1" applyBorder="1" applyAlignment="1">
      <alignment horizontal="center"/>
    </xf>
    <xf numFmtId="0" fontId="10" fillId="10" borderId="31" xfId="0" applyFont="1" applyFill="1" applyBorder="1" applyAlignment="1">
      <alignment horizontal="center"/>
    </xf>
    <xf numFmtId="0" fontId="10" fillId="10" borderId="29" xfId="0" applyFont="1" applyFill="1" applyBorder="1" applyAlignment="1">
      <alignment horizontal="center"/>
    </xf>
    <xf numFmtId="0" fontId="10" fillId="13" borderId="9" xfId="0" applyFont="1" applyFill="1" applyBorder="1"/>
    <xf numFmtId="167" fontId="10" fillId="10" borderId="23" xfId="0" applyNumberFormat="1" applyFont="1" applyFill="1" applyBorder="1" applyAlignment="1">
      <alignment horizontal="center"/>
    </xf>
    <xf numFmtId="167" fontId="10" fillId="10" borderId="14" xfId="0" applyNumberFormat="1" applyFont="1" applyFill="1" applyBorder="1" applyAlignment="1">
      <alignment horizontal="center"/>
    </xf>
    <xf numFmtId="167" fontId="10" fillId="10" borderId="24" xfId="0" applyNumberFormat="1" applyFont="1" applyFill="1" applyBorder="1" applyAlignment="1">
      <alignment horizontal="center"/>
    </xf>
    <xf numFmtId="167" fontId="11" fillId="15" borderId="33" xfId="0" applyNumberFormat="1" applyFont="1" applyFill="1" applyBorder="1" applyAlignment="1">
      <alignment horizontal="center"/>
    </xf>
    <xf numFmtId="167" fontId="10" fillId="10" borderId="4" xfId="0" applyNumberFormat="1" applyFont="1" applyFill="1" applyBorder="1" applyAlignment="1">
      <alignment horizontal="center"/>
    </xf>
    <xf numFmtId="167" fontId="10" fillId="10" borderId="1" xfId="0" applyNumberFormat="1" applyFont="1" applyFill="1" applyBorder="1" applyAlignment="1">
      <alignment horizontal="center"/>
    </xf>
    <xf numFmtId="167" fontId="10" fillId="10" borderId="26" xfId="0" applyNumberFormat="1" applyFont="1" applyFill="1" applyBorder="1" applyAlignment="1">
      <alignment horizontal="center"/>
    </xf>
    <xf numFmtId="167" fontId="11" fillId="15" borderId="34" xfId="0" applyNumberFormat="1" applyFont="1" applyFill="1" applyBorder="1" applyAlignment="1">
      <alignment horizontal="center"/>
    </xf>
    <xf numFmtId="167" fontId="10" fillId="16" borderId="24" xfId="0" applyNumberFormat="1" applyFont="1" applyFill="1" applyBorder="1" applyAlignment="1">
      <alignment horizontal="center"/>
    </xf>
    <xf numFmtId="167" fontId="10" fillId="10" borderId="5" xfId="0" applyNumberFormat="1" applyFont="1" applyFill="1" applyBorder="1" applyAlignment="1">
      <alignment horizontal="center"/>
    </xf>
    <xf numFmtId="167" fontId="10" fillId="10" borderId="31" xfId="0" applyNumberFormat="1" applyFont="1" applyFill="1" applyBorder="1" applyAlignment="1">
      <alignment horizontal="center"/>
    </xf>
    <xf numFmtId="167" fontId="10" fillId="10" borderId="29" xfId="0" applyNumberFormat="1" applyFont="1" applyFill="1" applyBorder="1" applyAlignment="1">
      <alignment horizontal="center"/>
    </xf>
    <xf numFmtId="167" fontId="10" fillId="16" borderId="32" xfId="0" applyNumberFormat="1" applyFont="1" applyFill="1" applyBorder="1" applyAlignment="1">
      <alignment horizontal="center"/>
    </xf>
    <xf numFmtId="167" fontId="11" fillId="16" borderId="35" xfId="0" applyNumberFormat="1" applyFont="1" applyFill="1" applyBorder="1" applyAlignment="1">
      <alignment horizontal="center"/>
    </xf>
    <xf numFmtId="167" fontId="10" fillId="0" borderId="36" xfId="0" applyNumberFormat="1" applyFont="1" applyBorder="1"/>
    <xf numFmtId="167" fontId="11" fillId="11" borderId="37" xfId="0" applyNumberFormat="1" applyFont="1" applyFill="1" applyBorder="1" applyAlignment="1">
      <alignment horizontal="center"/>
    </xf>
    <xf numFmtId="167" fontId="10" fillId="4" borderId="1" xfId="0" applyNumberFormat="1" applyFont="1" applyFill="1" applyBorder="1" applyAlignment="1">
      <alignment horizontal="center"/>
    </xf>
    <xf numFmtId="167" fontId="11" fillId="9" borderId="1" xfId="0" applyNumberFormat="1" applyFont="1" applyFill="1" applyBorder="1" applyAlignment="1">
      <alignment horizontal="center"/>
    </xf>
    <xf numFmtId="167" fontId="10" fillId="0" borderId="0" xfId="0" applyNumberFormat="1" applyFont="1"/>
    <xf numFmtId="0" fontId="11" fillId="10" borderId="1" xfId="0" applyNumberFormat="1" applyFont="1" applyFill="1" applyBorder="1" applyAlignment="1">
      <alignment horizontal="center"/>
    </xf>
    <xf numFmtId="0" fontId="11" fillId="10" borderId="31" xfId="0" applyNumberFormat="1" applyFont="1" applyFill="1" applyBorder="1" applyAlignment="1">
      <alignment horizontal="center"/>
    </xf>
    <xf numFmtId="14" fontId="7" fillId="0" borderId="0" xfId="4" applyNumberFormat="1" applyFont="1" applyAlignment="1">
      <alignment horizontal="center"/>
    </xf>
    <xf numFmtId="0" fontId="2" fillId="10" borderId="39" xfId="0" applyFont="1" applyFill="1" applyBorder="1" applyAlignment="1">
      <alignment horizontal="center" vertical="center"/>
    </xf>
    <xf numFmtId="0" fontId="2" fillId="10" borderId="40" xfId="0" applyFont="1" applyFill="1" applyBorder="1" applyAlignment="1">
      <alignment horizontal="center" vertical="center"/>
    </xf>
    <xf numFmtId="0" fontId="2" fillId="10" borderId="41"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10" borderId="1" xfId="0" applyFont="1" applyFill="1" applyBorder="1" applyAlignment="1">
      <alignment horizontal="left" vertical="center"/>
    </xf>
    <xf numFmtId="0" fontId="1" fillId="10" borderId="26" xfId="0" applyFont="1" applyFill="1" applyBorder="1" applyAlignment="1">
      <alignment horizontal="left" vertical="center"/>
    </xf>
    <xf numFmtId="0" fontId="14" fillId="0" borderId="0" xfId="0" applyFont="1" applyBorder="1" applyAlignment="1">
      <alignment horizontal="center" wrapText="1"/>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166" fontId="2" fillId="5" borderId="25" xfId="2" applyNumberFormat="1" applyFont="1" applyFill="1" applyBorder="1" applyAlignment="1">
      <alignment horizontal="left" vertical="center"/>
    </xf>
    <xf numFmtId="164" fontId="2" fillId="5" borderId="38" xfId="2" applyFont="1" applyFill="1" applyBorder="1" applyAlignment="1">
      <alignment horizontal="left" vertical="center"/>
    </xf>
    <xf numFmtId="0" fontId="1" fillId="0" borderId="1" xfId="0" applyFont="1" applyFill="1" applyBorder="1" applyAlignment="1">
      <alignment horizontal="left" vertical="center"/>
    </xf>
    <xf numFmtId="0" fontId="1" fillId="0" borderId="26" xfId="0" applyFont="1" applyFill="1" applyBorder="1" applyAlignment="1">
      <alignment horizontal="left" vertical="center"/>
    </xf>
    <xf numFmtId="0" fontId="1" fillId="0" borderId="31" xfId="0" applyFont="1" applyFill="1" applyBorder="1" applyAlignment="1">
      <alignment horizontal="left" vertical="center"/>
    </xf>
    <xf numFmtId="0" fontId="1" fillId="0" borderId="29" xfId="0" applyFont="1" applyFill="1" applyBorder="1" applyAlignment="1">
      <alignment horizontal="left" vertical="center"/>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 xmlns:a16="http://schemas.microsoft.com/office/drawing/2014/main"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F237"/>
  <sheetViews>
    <sheetView showGridLines="0" tabSelected="1" zoomScale="110" zoomScaleNormal="110" workbookViewId="0">
      <pane xSplit="5" topLeftCell="F1" activePane="topRight" state="frozen"/>
      <selection activeCell="A8" sqref="A8"/>
      <selection pane="topRight" activeCell="F1" sqref="F1"/>
    </sheetView>
  </sheetViews>
  <sheetFormatPr defaultColWidth="11.44140625" defaultRowHeight="10.199999999999999" x14ac:dyDescent="0.2"/>
  <cols>
    <col min="1" max="1" width="3.109375" style="1" customWidth="1"/>
    <col min="2" max="2" width="13.88671875" style="1" customWidth="1"/>
    <col min="3" max="3" width="22" style="1" customWidth="1"/>
    <col min="4" max="4" width="25.6640625" style="1" customWidth="1"/>
    <col min="5" max="5" width="20" style="1" bestFit="1" customWidth="1"/>
    <col min="6" max="17" width="11.44140625" style="1" customWidth="1"/>
    <col min="18" max="18" width="12.109375" style="1" customWidth="1"/>
    <col min="19" max="21" width="11.44140625" style="1" customWidth="1"/>
    <col min="22" max="22" width="26.33203125" style="1" bestFit="1" customWidth="1"/>
    <col min="23" max="23" width="11.44140625" style="1" customWidth="1"/>
    <col min="24" max="24" width="23.6640625" style="1" bestFit="1" customWidth="1"/>
    <col min="25" max="25" width="12.44140625" style="1" customWidth="1"/>
    <col min="26" max="26" width="11.44140625" style="1" customWidth="1"/>
    <col min="27" max="27" width="10.88671875" style="1" customWidth="1"/>
    <col min="28" max="28" width="20.109375" style="1" customWidth="1"/>
    <col min="29" max="29" width="20" style="1" customWidth="1"/>
    <col min="30" max="30" width="18" style="1" customWidth="1"/>
    <col min="31" max="31" width="16.33203125" style="1" customWidth="1"/>
    <col min="32" max="32" width="16" style="1" customWidth="1"/>
    <col min="33" max="16384" width="11.44140625" style="1"/>
  </cols>
  <sheetData>
    <row r="3" spans="2:32" ht="15" customHeight="1" x14ac:dyDescent="0.3">
      <c r="D3" s="102" t="s">
        <v>0</v>
      </c>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5" spans="2:32" ht="10.8" thickBot="1" x14ac:dyDescent="0.25"/>
    <row r="6" spans="2:32" ht="10.8" thickBot="1" x14ac:dyDescent="0.25">
      <c r="B6" s="103" t="s">
        <v>1</v>
      </c>
      <c r="C6" s="104"/>
      <c r="D6" s="105"/>
      <c r="E6" s="17"/>
      <c r="G6" s="8" t="s">
        <v>2</v>
      </c>
      <c r="H6" s="7"/>
      <c r="I6" s="7"/>
      <c r="J6" s="106">
        <v>42357</v>
      </c>
      <c r="K6" s="106"/>
      <c r="L6" s="33" t="s">
        <v>3</v>
      </c>
      <c r="M6" s="32"/>
      <c r="N6" s="5"/>
      <c r="O6" s="5"/>
      <c r="R6" s="39"/>
      <c r="S6" s="5"/>
      <c r="T6" s="5"/>
      <c r="U6" s="5"/>
    </row>
    <row r="7" spans="2:32" ht="14.4" x14ac:dyDescent="0.3">
      <c r="B7" s="40" t="s">
        <v>4</v>
      </c>
      <c r="C7" s="107" t="s">
        <v>5</v>
      </c>
      <c r="D7" s="108"/>
      <c r="E7" s="17"/>
      <c r="G7" s="4"/>
      <c r="H7" s="4"/>
      <c r="I7" s="4"/>
      <c r="J7" s="4"/>
      <c r="K7" s="4"/>
      <c r="L7" s="4"/>
      <c r="M7" s="5"/>
      <c r="N7" s="5"/>
      <c r="O7" s="5"/>
      <c r="R7" s="41"/>
      <c r="S7" s="5"/>
      <c r="T7" s="5"/>
      <c r="U7" s="5"/>
    </row>
    <row r="8" spans="2:32" x14ac:dyDescent="0.2">
      <c r="B8" s="40"/>
      <c r="C8" s="107"/>
      <c r="D8" s="108"/>
      <c r="E8" s="17"/>
      <c r="G8" s="30" t="s">
        <v>6</v>
      </c>
      <c r="H8" s="4"/>
      <c r="I8" s="4"/>
      <c r="J8" s="4"/>
      <c r="K8" s="4"/>
      <c r="L8" s="4"/>
      <c r="M8" s="5"/>
      <c r="N8" s="5"/>
      <c r="O8" s="5"/>
      <c r="R8" s="109"/>
      <c r="S8" s="109"/>
      <c r="T8" s="109"/>
      <c r="U8" s="5"/>
    </row>
    <row r="9" spans="2:32" x14ac:dyDescent="0.2">
      <c r="B9" s="40" t="s">
        <v>7</v>
      </c>
      <c r="C9" s="107" t="s">
        <v>8</v>
      </c>
      <c r="D9" s="108"/>
      <c r="E9" s="17"/>
      <c r="G9" s="30"/>
      <c r="H9" s="4"/>
      <c r="I9" s="4"/>
      <c r="J9" s="4"/>
      <c r="K9" s="4"/>
      <c r="L9" s="4"/>
      <c r="M9" s="5"/>
      <c r="N9" s="5"/>
      <c r="O9" s="5"/>
      <c r="R9" s="42"/>
      <c r="S9" s="5"/>
      <c r="T9" s="5"/>
      <c r="U9" s="5"/>
    </row>
    <row r="10" spans="2:32" x14ac:dyDescent="0.2">
      <c r="B10" s="10" t="s">
        <v>9</v>
      </c>
      <c r="C10" s="113">
        <f>AA33</f>
        <v>1437.1458124999999</v>
      </c>
      <c r="D10" s="114"/>
      <c r="E10" s="17"/>
      <c r="G10" s="30" t="s">
        <v>10</v>
      </c>
      <c r="H10" s="4"/>
      <c r="I10" s="4"/>
      <c r="J10" s="4"/>
      <c r="K10" s="4"/>
      <c r="L10" s="2"/>
      <c r="M10" s="5"/>
      <c r="N10" s="5"/>
      <c r="O10" s="5"/>
      <c r="R10" s="42"/>
      <c r="S10" s="5"/>
      <c r="T10" s="5"/>
      <c r="U10" s="5"/>
    </row>
    <row r="11" spans="2:32" x14ac:dyDescent="0.2">
      <c r="B11" s="40" t="s">
        <v>11</v>
      </c>
      <c r="C11" s="107" t="s">
        <v>12</v>
      </c>
      <c r="D11" s="108"/>
      <c r="E11" s="17"/>
      <c r="G11" s="31" t="s">
        <v>13</v>
      </c>
      <c r="H11" s="2"/>
      <c r="I11" s="2"/>
      <c r="J11" s="2"/>
      <c r="K11" s="2"/>
      <c r="L11" s="4"/>
      <c r="M11" s="5"/>
      <c r="N11" s="5"/>
      <c r="O11" s="5"/>
      <c r="R11" s="42"/>
      <c r="S11" s="5"/>
      <c r="T11" s="5"/>
      <c r="U11" s="5"/>
    </row>
    <row r="12" spans="2:32" x14ac:dyDescent="0.2">
      <c r="B12" s="40" t="s">
        <v>14</v>
      </c>
      <c r="C12" s="107" t="s">
        <v>15</v>
      </c>
      <c r="D12" s="108"/>
      <c r="E12" s="17"/>
      <c r="G12" s="30"/>
      <c r="H12" s="4"/>
      <c r="I12" s="4"/>
      <c r="J12" s="4"/>
      <c r="K12" s="4"/>
      <c r="L12" s="4"/>
      <c r="M12" s="5"/>
      <c r="N12" s="5"/>
      <c r="O12" s="5"/>
    </row>
    <row r="13" spans="2:32" ht="10.8" thickBot="1" x14ac:dyDescent="0.25">
      <c r="B13" s="9" t="s">
        <v>16</v>
      </c>
      <c r="C13" s="115">
        <v>4506</v>
      </c>
      <c r="D13" s="116"/>
      <c r="E13" s="17"/>
      <c r="G13" s="30" t="s">
        <v>17</v>
      </c>
      <c r="H13" s="4"/>
      <c r="I13" s="4"/>
      <c r="J13" s="4"/>
      <c r="K13" s="4"/>
    </row>
    <row r="14" spans="2:32" ht="10.8" thickBot="1" x14ac:dyDescent="0.25">
      <c r="B14" s="43"/>
      <c r="C14" s="44"/>
      <c r="D14" s="45"/>
      <c r="E14" s="17"/>
      <c r="F14" s="46" t="s">
        <v>18</v>
      </c>
      <c r="G14" s="47"/>
      <c r="H14" s="48"/>
      <c r="I14" s="48"/>
      <c r="J14" s="49"/>
      <c r="K14" s="4"/>
    </row>
    <row r="15" spans="2:32" ht="15" thickBot="1" x14ac:dyDescent="0.35">
      <c r="B15" s="11" t="s">
        <v>19</v>
      </c>
      <c r="C15" s="117"/>
      <c r="D15" s="118"/>
      <c r="E15" s="17"/>
      <c r="F15" s="15" t="s">
        <v>20</v>
      </c>
    </row>
    <row r="16" spans="2:32" ht="14.4" x14ac:dyDescent="0.3">
      <c r="B16" s="50"/>
      <c r="C16" s="17"/>
      <c r="D16" s="17"/>
      <c r="E16" s="17"/>
      <c r="F16" s="15" t="s">
        <v>21</v>
      </c>
    </row>
    <row r="17" spans="2:32" ht="14.4" x14ac:dyDescent="0.3">
      <c r="B17" s="50"/>
      <c r="C17" s="17"/>
      <c r="D17" s="17"/>
      <c r="E17" s="17"/>
      <c r="F17" s="15"/>
    </row>
    <row r="18" spans="2:32" ht="10.8" thickBot="1" x14ac:dyDescent="0.25">
      <c r="B18" s="2"/>
      <c r="C18" s="3"/>
      <c r="D18" s="3"/>
      <c r="E18" s="3"/>
    </row>
    <row r="19" spans="2:32" ht="10.8" thickBot="1" x14ac:dyDescent="0.25">
      <c r="F19" s="110" t="s">
        <v>22</v>
      </c>
      <c r="G19" s="111"/>
      <c r="H19" s="111"/>
      <c r="I19" s="112"/>
    </row>
    <row r="20" spans="2:32" ht="51" x14ac:dyDescent="0.2">
      <c r="B20" s="51" t="s">
        <v>23</v>
      </c>
      <c r="C20" s="52" t="s">
        <v>24</v>
      </c>
      <c r="D20" s="53" t="s">
        <v>25</v>
      </c>
      <c r="E20" s="54" t="s">
        <v>26</v>
      </c>
      <c r="F20" s="55" t="s">
        <v>27</v>
      </c>
      <c r="G20" s="56" t="s">
        <v>28</v>
      </c>
      <c r="H20" s="56" t="s">
        <v>29</v>
      </c>
      <c r="I20" s="57" t="s">
        <v>30</v>
      </c>
      <c r="J20" s="51" t="s">
        <v>31</v>
      </c>
      <c r="K20" s="58" t="s">
        <v>32</v>
      </c>
      <c r="L20" s="59" t="s">
        <v>33</v>
      </c>
      <c r="M20" s="60" t="s">
        <v>34</v>
      </c>
      <c r="N20" s="51" t="s">
        <v>35</v>
      </c>
      <c r="O20" s="58" t="s">
        <v>36</v>
      </c>
      <c r="P20" s="58" t="s">
        <v>37</v>
      </c>
      <c r="Q20" s="58" t="s">
        <v>38</v>
      </c>
      <c r="R20" s="58" t="s">
        <v>39</v>
      </c>
      <c r="S20" s="58" t="s">
        <v>40</v>
      </c>
      <c r="T20" s="58" t="s">
        <v>41</v>
      </c>
      <c r="U20" s="58" t="s">
        <v>42</v>
      </c>
      <c r="V20" s="58" t="s">
        <v>43</v>
      </c>
      <c r="W20" s="58" t="s">
        <v>44</v>
      </c>
      <c r="X20" s="58" t="s">
        <v>45</v>
      </c>
      <c r="Y20" s="58" t="s">
        <v>46</v>
      </c>
      <c r="Z20" s="59" t="s">
        <v>47</v>
      </c>
      <c r="AA20" s="60" t="s">
        <v>48</v>
      </c>
      <c r="AB20" s="51" t="s">
        <v>49</v>
      </c>
      <c r="AC20" s="58" t="s">
        <v>50</v>
      </c>
      <c r="AD20" s="58" t="s">
        <v>51</v>
      </c>
      <c r="AE20" s="58" t="s">
        <v>52</v>
      </c>
      <c r="AF20" s="59" t="s">
        <v>53</v>
      </c>
    </row>
    <row r="21" spans="2:32" x14ac:dyDescent="0.2">
      <c r="B21" s="34" t="s">
        <v>54</v>
      </c>
      <c r="C21" s="62">
        <f>$J$6-6</f>
        <v>42351</v>
      </c>
      <c r="D21" s="63" t="s">
        <v>64</v>
      </c>
      <c r="E21" s="64" t="s">
        <v>62</v>
      </c>
      <c r="F21" s="65"/>
      <c r="G21" s="66"/>
      <c r="H21" s="66"/>
      <c r="I21" s="67">
        <f t="shared" ref="I21:I25" si="0">F21*H21</f>
        <v>0</v>
      </c>
      <c r="J21" s="81"/>
      <c r="K21" s="82"/>
      <c r="L21" s="83">
        <f>218.07+35.88</f>
        <v>253.95</v>
      </c>
      <c r="M21" s="84">
        <f t="shared" ref="M21:M25" si="1">SUM(J21:L21)</f>
        <v>253.95</v>
      </c>
      <c r="N21" s="85"/>
      <c r="O21" s="86"/>
      <c r="P21" s="86"/>
      <c r="Q21" s="86"/>
      <c r="R21" s="86"/>
      <c r="S21" s="86"/>
      <c r="T21" s="86"/>
      <c r="U21" s="86"/>
      <c r="V21" s="86"/>
      <c r="W21" s="86"/>
      <c r="X21" s="86"/>
      <c r="Y21" s="100"/>
      <c r="Z21" s="89">
        <f t="shared" ref="Z21:Z25" si="2">Y21*0.555</f>
        <v>0</v>
      </c>
      <c r="AA21" s="88">
        <f t="shared" ref="AA21:AA25" si="3">SUM(M21,N21:X21,Z21)</f>
        <v>253.95</v>
      </c>
      <c r="AB21" s="68" t="s">
        <v>55</v>
      </c>
      <c r="AC21" s="69" t="s">
        <v>56</v>
      </c>
      <c r="AD21" s="69"/>
      <c r="AE21" s="69" t="s">
        <v>57</v>
      </c>
      <c r="AF21" s="61" t="s">
        <v>58</v>
      </c>
    </row>
    <row r="22" spans="2:32" ht="12" customHeight="1" x14ac:dyDescent="0.2">
      <c r="B22" s="34" t="s">
        <v>59</v>
      </c>
      <c r="C22" s="62">
        <f>$J$6-5</f>
        <v>42352</v>
      </c>
      <c r="D22" s="63"/>
      <c r="E22" s="64"/>
      <c r="F22" s="65"/>
      <c r="G22" s="66"/>
      <c r="H22" s="66"/>
      <c r="I22" s="67">
        <f t="shared" si="0"/>
        <v>0</v>
      </c>
      <c r="J22" s="85"/>
      <c r="K22" s="86"/>
      <c r="L22" s="83"/>
      <c r="M22" s="88">
        <f t="shared" si="1"/>
        <v>0</v>
      </c>
      <c r="N22" s="85"/>
      <c r="O22" s="86"/>
      <c r="P22" s="86"/>
      <c r="Q22" s="86"/>
      <c r="R22" s="86"/>
      <c r="S22" s="86"/>
      <c r="T22" s="86"/>
      <c r="U22" s="86"/>
      <c r="V22" s="86"/>
      <c r="W22" s="86"/>
      <c r="X22" s="86"/>
      <c r="Y22" s="100"/>
      <c r="Z22" s="89">
        <f t="shared" si="2"/>
        <v>0</v>
      </c>
      <c r="AA22" s="88">
        <f t="shared" si="3"/>
        <v>0</v>
      </c>
      <c r="AB22" s="68" t="s">
        <v>55</v>
      </c>
      <c r="AC22" s="69" t="s">
        <v>56</v>
      </c>
      <c r="AD22" s="69"/>
      <c r="AE22" s="69" t="s">
        <v>57</v>
      </c>
      <c r="AF22" s="61" t="s">
        <v>58</v>
      </c>
    </row>
    <row r="23" spans="2:32" x14ac:dyDescent="0.2">
      <c r="B23" s="34" t="s">
        <v>60</v>
      </c>
      <c r="C23" s="62">
        <f>$J$6-4</f>
        <v>42353</v>
      </c>
      <c r="D23" s="63" t="s">
        <v>61</v>
      </c>
      <c r="E23" s="64" t="s">
        <v>62</v>
      </c>
      <c r="F23" s="65"/>
      <c r="G23" s="66"/>
      <c r="H23" s="66"/>
      <c r="I23" s="67">
        <f t="shared" si="0"/>
        <v>0</v>
      </c>
      <c r="J23" s="85"/>
      <c r="K23" s="86"/>
      <c r="L23" s="83">
        <v>127.47</v>
      </c>
      <c r="M23" s="88">
        <f t="shared" si="1"/>
        <v>127.47</v>
      </c>
      <c r="N23" s="85"/>
      <c r="O23" s="86"/>
      <c r="P23" s="86"/>
      <c r="Q23" s="86"/>
      <c r="R23" s="86"/>
      <c r="S23" s="86"/>
      <c r="T23" s="86"/>
      <c r="U23" s="86"/>
      <c r="V23" s="86"/>
      <c r="W23" s="86"/>
      <c r="X23" s="86"/>
      <c r="Y23" s="100"/>
      <c r="Z23" s="89">
        <f t="shared" si="2"/>
        <v>0</v>
      </c>
      <c r="AA23" s="88">
        <f t="shared" si="3"/>
        <v>127.47</v>
      </c>
      <c r="AB23" s="68" t="s">
        <v>55</v>
      </c>
      <c r="AC23" s="69" t="s">
        <v>56</v>
      </c>
      <c r="AD23" s="69"/>
      <c r="AE23" s="69" t="s">
        <v>57</v>
      </c>
      <c r="AF23" s="61" t="s">
        <v>58</v>
      </c>
    </row>
    <row r="24" spans="2:32" x14ac:dyDescent="0.2">
      <c r="B24" s="34" t="s">
        <v>63</v>
      </c>
      <c r="C24" s="62">
        <f>$J$6-3</f>
        <v>42354</v>
      </c>
      <c r="D24" s="63" t="s">
        <v>64</v>
      </c>
      <c r="E24" s="64" t="s">
        <v>65</v>
      </c>
      <c r="F24" s="65"/>
      <c r="G24" s="66"/>
      <c r="H24" s="66"/>
      <c r="I24" s="67">
        <f t="shared" si="0"/>
        <v>0</v>
      </c>
      <c r="J24" s="85"/>
      <c r="K24" s="86"/>
      <c r="L24" s="83">
        <f>137.3+21.53</f>
        <v>158.83000000000001</v>
      </c>
      <c r="M24" s="88">
        <f t="shared" si="1"/>
        <v>158.83000000000001</v>
      </c>
      <c r="N24" s="85"/>
      <c r="O24" s="86"/>
      <c r="P24" s="86"/>
      <c r="Q24" s="86"/>
      <c r="R24" s="86"/>
      <c r="S24" s="86"/>
      <c r="T24" s="86"/>
      <c r="U24" s="86"/>
      <c r="V24" s="86"/>
      <c r="W24" s="86"/>
      <c r="X24" s="86"/>
      <c r="Y24" s="100"/>
      <c r="Z24" s="89">
        <f t="shared" si="2"/>
        <v>0</v>
      </c>
      <c r="AA24" s="88">
        <f t="shared" si="3"/>
        <v>158.83000000000001</v>
      </c>
      <c r="AB24" s="68" t="s">
        <v>55</v>
      </c>
      <c r="AC24" s="69" t="s">
        <v>56</v>
      </c>
      <c r="AD24" s="69"/>
      <c r="AE24" s="69" t="s">
        <v>57</v>
      </c>
      <c r="AF24" s="61" t="s">
        <v>58</v>
      </c>
    </row>
    <row r="25" spans="2:32" x14ac:dyDescent="0.2">
      <c r="B25" s="34" t="s">
        <v>66</v>
      </c>
      <c r="C25" s="62">
        <f t="shared" ref="C25:C30" si="4">$J$6-2</f>
        <v>42355</v>
      </c>
      <c r="D25" s="63" t="s">
        <v>64</v>
      </c>
      <c r="E25" s="64" t="s">
        <v>67</v>
      </c>
      <c r="F25" s="65"/>
      <c r="G25" s="66"/>
      <c r="H25" s="66"/>
      <c r="I25" s="67">
        <f t="shared" si="0"/>
        <v>0</v>
      </c>
      <c r="J25" s="85"/>
      <c r="K25" s="86"/>
      <c r="L25" s="87"/>
      <c r="M25" s="88">
        <f t="shared" si="1"/>
        <v>0</v>
      </c>
      <c r="N25" s="85">
        <f>1076.48-L24-L21-23.58-3.59</f>
        <v>636.53</v>
      </c>
      <c r="O25" s="86"/>
      <c r="P25" s="86"/>
      <c r="Q25" s="86"/>
      <c r="R25" s="86"/>
      <c r="S25" s="86"/>
      <c r="T25" s="86"/>
      <c r="U25" s="86"/>
      <c r="V25" s="86"/>
      <c r="W25" s="86"/>
      <c r="X25" s="86"/>
      <c r="Y25" s="100"/>
      <c r="Z25" s="89">
        <f t="shared" si="2"/>
        <v>0</v>
      </c>
      <c r="AA25" s="88">
        <f t="shared" si="3"/>
        <v>636.53</v>
      </c>
      <c r="AB25" s="68" t="s">
        <v>55</v>
      </c>
      <c r="AC25" s="69" t="s">
        <v>56</v>
      </c>
      <c r="AD25" s="69"/>
      <c r="AE25" s="69" t="s">
        <v>57</v>
      </c>
      <c r="AF25" s="61" t="s">
        <v>58</v>
      </c>
    </row>
    <row r="26" spans="2:32" x14ac:dyDescent="0.2">
      <c r="B26" s="34" t="s">
        <v>66</v>
      </c>
      <c r="C26" s="62">
        <f t="shared" si="4"/>
        <v>42355</v>
      </c>
      <c r="D26" s="63" t="s">
        <v>68</v>
      </c>
      <c r="E26" s="64" t="s">
        <v>69</v>
      </c>
      <c r="F26" s="65"/>
      <c r="G26" s="66"/>
      <c r="H26" s="66"/>
      <c r="I26" s="67">
        <f t="shared" ref="I26:I27" si="5">F26*H26</f>
        <v>0</v>
      </c>
      <c r="J26" s="85"/>
      <c r="K26" s="86"/>
      <c r="L26" s="87"/>
      <c r="M26" s="88">
        <f t="shared" ref="M26:M27" si="6">SUM(J26:L26)</f>
        <v>0</v>
      </c>
      <c r="N26" s="85"/>
      <c r="O26" s="86"/>
      <c r="P26" s="86">
        <v>55.36</v>
      </c>
      <c r="Q26" s="86"/>
      <c r="R26" s="86"/>
      <c r="S26" s="86"/>
      <c r="T26" s="86"/>
      <c r="U26" s="86"/>
      <c r="V26" s="86"/>
      <c r="W26" s="86"/>
      <c r="X26" s="86"/>
      <c r="Y26" s="100"/>
      <c r="Z26" s="89">
        <f t="shared" ref="Z26:Z27" si="7">Y26*0.555</f>
        <v>0</v>
      </c>
      <c r="AA26" s="88">
        <f t="shared" ref="AA26:AA27" si="8">SUM(M26,N26:X26,Z26)</f>
        <v>55.36</v>
      </c>
      <c r="AB26" s="68" t="s">
        <v>55</v>
      </c>
      <c r="AC26" s="69" t="s">
        <v>56</v>
      </c>
      <c r="AD26" s="69"/>
      <c r="AE26" s="69" t="s">
        <v>57</v>
      </c>
      <c r="AF26" s="61" t="s">
        <v>58</v>
      </c>
    </row>
    <row r="27" spans="2:32" x14ac:dyDescent="0.2">
      <c r="B27" s="34" t="s">
        <v>66</v>
      </c>
      <c r="C27" s="62">
        <f t="shared" si="4"/>
        <v>42355</v>
      </c>
      <c r="D27" s="63" t="s">
        <v>68</v>
      </c>
      <c r="E27" s="64" t="s">
        <v>70</v>
      </c>
      <c r="F27" s="65"/>
      <c r="G27" s="66"/>
      <c r="H27" s="66"/>
      <c r="I27" s="67">
        <f t="shared" si="5"/>
        <v>0</v>
      </c>
      <c r="J27" s="85"/>
      <c r="K27" s="86"/>
      <c r="L27" s="87"/>
      <c r="M27" s="88">
        <f t="shared" si="6"/>
        <v>0</v>
      </c>
      <c r="N27" s="85"/>
      <c r="O27" s="86"/>
      <c r="P27" s="86"/>
      <c r="Q27" s="86">
        <v>25.55</v>
      </c>
      <c r="R27" s="86"/>
      <c r="S27" s="86"/>
      <c r="T27" s="86"/>
      <c r="U27" s="86"/>
      <c r="V27" s="86"/>
      <c r="W27" s="86"/>
      <c r="X27" s="86"/>
      <c r="Y27" s="100"/>
      <c r="Z27" s="89">
        <f t="shared" si="7"/>
        <v>0</v>
      </c>
      <c r="AA27" s="88">
        <f t="shared" si="8"/>
        <v>25.55</v>
      </c>
      <c r="AB27" s="68" t="s">
        <v>55</v>
      </c>
      <c r="AC27" s="69" t="s">
        <v>56</v>
      </c>
      <c r="AD27" s="69"/>
      <c r="AE27" s="69" t="s">
        <v>57</v>
      </c>
      <c r="AF27" s="61" t="s">
        <v>58</v>
      </c>
    </row>
    <row r="28" spans="2:32" x14ac:dyDescent="0.2">
      <c r="B28" s="34" t="s">
        <v>66</v>
      </c>
      <c r="C28" s="62">
        <f t="shared" si="4"/>
        <v>42355</v>
      </c>
      <c r="D28" s="63" t="s">
        <v>118</v>
      </c>
      <c r="E28" s="64" t="s">
        <v>71</v>
      </c>
      <c r="F28" s="65"/>
      <c r="G28" s="66"/>
      <c r="H28" s="66"/>
      <c r="I28" s="67">
        <f t="shared" ref="I28:I30" si="9">F28*H28</f>
        <v>0</v>
      </c>
      <c r="J28" s="85"/>
      <c r="K28" s="86"/>
      <c r="L28" s="87">
        <v>57.2</v>
      </c>
      <c r="M28" s="88">
        <f t="shared" ref="M28:M30" si="10">SUM(J28:L28)</f>
        <v>57.2</v>
      </c>
      <c r="N28" s="85"/>
      <c r="O28" s="86"/>
      <c r="P28" s="86"/>
      <c r="Q28" s="86"/>
      <c r="R28" s="86"/>
      <c r="S28" s="86"/>
      <c r="T28" s="86"/>
      <c r="U28" s="86"/>
      <c r="V28" s="86"/>
      <c r="W28" s="86"/>
      <c r="X28" s="86"/>
      <c r="Y28" s="100"/>
      <c r="Z28" s="89">
        <f t="shared" ref="Z28:Z29" si="11">Y28*0.555</f>
        <v>0</v>
      </c>
      <c r="AA28" s="88">
        <f t="shared" ref="AA28:AA30" si="12">SUM(M28,N28:X28,Z28)</f>
        <v>57.2</v>
      </c>
      <c r="AB28" s="68" t="s">
        <v>55</v>
      </c>
      <c r="AC28" s="69" t="s">
        <v>56</v>
      </c>
      <c r="AD28" s="69"/>
      <c r="AE28" s="69" t="s">
        <v>57</v>
      </c>
      <c r="AF28" s="61" t="s">
        <v>58</v>
      </c>
    </row>
    <row r="29" spans="2:32" x14ac:dyDescent="0.2">
      <c r="B29" s="34" t="s">
        <v>66</v>
      </c>
      <c r="C29" s="62">
        <f t="shared" si="4"/>
        <v>42355</v>
      </c>
      <c r="D29" s="63" t="s">
        <v>72</v>
      </c>
      <c r="E29" s="64" t="s">
        <v>73</v>
      </c>
      <c r="F29" s="65"/>
      <c r="G29" s="66"/>
      <c r="H29" s="66"/>
      <c r="I29" s="67">
        <f t="shared" si="9"/>
        <v>0</v>
      </c>
      <c r="J29" s="85"/>
      <c r="K29" s="86"/>
      <c r="L29" s="87"/>
      <c r="M29" s="88">
        <f t="shared" si="10"/>
        <v>0</v>
      </c>
      <c r="N29" s="85"/>
      <c r="O29" s="86"/>
      <c r="P29" s="86"/>
      <c r="Q29" s="86"/>
      <c r="R29" s="87">
        <v>60.63</v>
      </c>
      <c r="S29" s="86"/>
      <c r="T29" s="86"/>
      <c r="U29" s="86"/>
      <c r="V29" s="86"/>
      <c r="W29" s="86"/>
      <c r="X29" s="86"/>
      <c r="Y29" s="100"/>
      <c r="Z29" s="89">
        <f t="shared" si="11"/>
        <v>0</v>
      </c>
      <c r="AA29" s="88">
        <f t="shared" si="12"/>
        <v>60.63</v>
      </c>
      <c r="AB29" s="68" t="s">
        <v>55</v>
      </c>
      <c r="AC29" s="69" t="s">
        <v>56</v>
      </c>
      <c r="AD29" s="69"/>
      <c r="AE29" s="69" t="s">
        <v>57</v>
      </c>
      <c r="AF29" s="61" t="s">
        <v>58</v>
      </c>
    </row>
    <row r="30" spans="2:32" x14ac:dyDescent="0.2">
      <c r="B30" s="34" t="s">
        <v>66</v>
      </c>
      <c r="C30" s="62">
        <f t="shared" si="4"/>
        <v>42355</v>
      </c>
      <c r="D30" s="63" t="s">
        <v>74</v>
      </c>
      <c r="E30" s="64" t="s">
        <v>73</v>
      </c>
      <c r="F30" s="65"/>
      <c r="G30" s="66"/>
      <c r="H30" s="66"/>
      <c r="I30" s="67">
        <f t="shared" si="9"/>
        <v>0</v>
      </c>
      <c r="J30" s="85"/>
      <c r="K30" s="86"/>
      <c r="L30" s="87"/>
      <c r="M30" s="88">
        <f t="shared" si="10"/>
        <v>0</v>
      </c>
      <c r="N30" s="85"/>
      <c r="O30" s="86"/>
      <c r="P30" s="86"/>
      <c r="Q30" s="86"/>
      <c r="R30" s="86"/>
      <c r="S30" s="86"/>
      <c r="T30" s="86"/>
      <c r="U30" s="86"/>
      <c r="V30" s="86"/>
      <c r="W30" s="86"/>
      <c r="X30" s="86"/>
      <c r="Y30" s="100">
        <f>126*5/8</f>
        <v>78.75</v>
      </c>
      <c r="Z30" s="89">
        <f>Y30*0.555*1.41</f>
        <v>61.625812500000002</v>
      </c>
      <c r="AA30" s="88">
        <f t="shared" si="12"/>
        <v>61.625812500000002</v>
      </c>
      <c r="AB30" s="68" t="s">
        <v>55</v>
      </c>
      <c r="AC30" s="69" t="s">
        <v>56</v>
      </c>
      <c r="AD30" s="69"/>
      <c r="AE30" s="69" t="s">
        <v>57</v>
      </c>
      <c r="AF30" s="61" t="s">
        <v>58</v>
      </c>
    </row>
    <row r="31" spans="2:32" x14ac:dyDescent="0.2">
      <c r="B31" s="34" t="s">
        <v>75</v>
      </c>
      <c r="C31" s="62">
        <f>$J$6-1</f>
        <v>42356</v>
      </c>
      <c r="D31" s="63"/>
      <c r="E31" s="64"/>
      <c r="F31" s="65"/>
      <c r="G31" s="66"/>
      <c r="H31" s="66"/>
      <c r="I31" s="67">
        <f>F31*H31</f>
        <v>0</v>
      </c>
      <c r="J31" s="85"/>
      <c r="K31" s="86"/>
      <c r="L31" s="87"/>
      <c r="M31" s="88">
        <f>SUM(J31:L31)</f>
        <v>0</v>
      </c>
      <c r="N31" s="85"/>
      <c r="O31" s="86"/>
      <c r="P31" s="86"/>
      <c r="Q31" s="86"/>
      <c r="R31" s="86"/>
      <c r="S31" s="86"/>
      <c r="T31" s="86"/>
      <c r="U31" s="86"/>
      <c r="V31" s="86"/>
      <c r="W31" s="86"/>
      <c r="X31" s="86"/>
      <c r="Y31" s="100"/>
      <c r="Z31" s="89">
        <f>Y31*0.555</f>
        <v>0</v>
      </c>
      <c r="AA31" s="88">
        <f>SUM(M31,N31:X31,Z31)</f>
        <v>0</v>
      </c>
      <c r="AB31" s="68"/>
      <c r="AC31" s="69"/>
      <c r="AD31" s="69"/>
      <c r="AE31" s="69"/>
      <c r="AF31" s="70"/>
    </row>
    <row r="32" spans="2:32" x14ac:dyDescent="0.2">
      <c r="B32" s="35" t="s">
        <v>76</v>
      </c>
      <c r="C32" s="71">
        <f>(J6)</f>
        <v>42357</v>
      </c>
      <c r="D32" s="72"/>
      <c r="E32" s="73"/>
      <c r="F32" s="74"/>
      <c r="G32" s="75"/>
      <c r="H32" s="75"/>
      <c r="I32" s="76">
        <f>F32*H32</f>
        <v>0</v>
      </c>
      <c r="J32" s="90"/>
      <c r="K32" s="91"/>
      <c r="L32" s="92"/>
      <c r="M32" s="88">
        <f>SUM(J32:L32)</f>
        <v>0</v>
      </c>
      <c r="N32" s="90"/>
      <c r="O32" s="91"/>
      <c r="P32" s="91"/>
      <c r="Q32" s="91"/>
      <c r="R32" s="91"/>
      <c r="S32" s="91"/>
      <c r="T32" s="91"/>
      <c r="U32" s="91"/>
      <c r="V32" s="91"/>
      <c r="W32" s="91"/>
      <c r="X32" s="91"/>
      <c r="Y32" s="101"/>
      <c r="Z32" s="93">
        <f>Y32*0.555</f>
        <v>0</v>
      </c>
      <c r="AA32" s="88">
        <f>SUM(M32,N32:X32,Z32)</f>
        <v>0</v>
      </c>
      <c r="AB32" s="77"/>
      <c r="AC32" s="78"/>
      <c r="AD32" s="78"/>
      <c r="AE32" s="78"/>
      <c r="AF32" s="79"/>
    </row>
    <row r="33" spans="2:27" ht="10.8" thickBot="1" x14ac:dyDescent="0.25">
      <c r="J33" s="94">
        <f t="shared" ref="J33:X33" si="13">SUM(J21:J32)</f>
        <v>0</v>
      </c>
      <c r="K33" s="94">
        <f t="shared" si="13"/>
        <v>0</v>
      </c>
      <c r="L33" s="94">
        <f t="shared" si="13"/>
        <v>597.45000000000005</v>
      </c>
      <c r="M33" s="94">
        <f t="shared" si="13"/>
        <v>597.45000000000005</v>
      </c>
      <c r="N33" s="94">
        <f t="shared" si="13"/>
        <v>636.53</v>
      </c>
      <c r="O33" s="94">
        <f t="shared" si="13"/>
        <v>0</v>
      </c>
      <c r="P33" s="94">
        <f t="shared" si="13"/>
        <v>55.36</v>
      </c>
      <c r="Q33" s="94">
        <f t="shared" si="13"/>
        <v>25.55</v>
      </c>
      <c r="R33" s="94">
        <f t="shared" si="13"/>
        <v>60.63</v>
      </c>
      <c r="S33" s="94">
        <f t="shared" si="13"/>
        <v>0</v>
      </c>
      <c r="T33" s="94">
        <f t="shared" si="13"/>
        <v>0</v>
      </c>
      <c r="U33" s="94">
        <f t="shared" si="13"/>
        <v>0</v>
      </c>
      <c r="V33" s="94">
        <f t="shared" si="13"/>
        <v>0</v>
      </c>
      <c r="W33" s="94">
        <f t="shared" si="13"/>
        <v>0</v>
      </c>
      <c r="X33" s="94">
        <f t="shared" si="13"/>
        <v>0</v>
      </c>
      <c r="Y33" s="95"/>
      <c r="Z33" s="94">
        <f>SUM(Z21:Z32)</f>
        <v>61.625812500000002</v>
      </c>
      <c r="AA33" s="96">
        <f>SUM(AA21:AA32)</f>
        <v>1437.1458124999999</v>
      </c>
    </row>
    <row r="35" spans="2:27" x14ac:dyDescent="0.2">
      <c r="J35" s="12"/>
      <c r="N35" s="99"/>
      <c r="Q35" s="13"/>
      <c r="V35" s="38" t="s">
        <v>77</v>
      </c>
    </row>
    <row r="36" spans="2:27" x14ac:dyDescent="0.2">
      <c r="V36" s="14" t="s">
        <v>78</v>
      </c>
      <c r="W36" s="97">
        <f>SUM(AA21:AA32)</f>
        <v>1437.1458124999999</v>
      </c>
      <c r="X36" s="6" t="s">
        <v>79</v>
      </c>
    </row>
    <row r="37" spans="2:27" x14ac:dyDescent="0.2">
      <c r="V37" s="14" t="s">
        <v>80</v>
      </c>
      <c r="W37" s="97">
        <f>SUMIF(AC21:AC32,"Utopia Corporate Card",AA21:AA32)</f>
        <v>0</v>
      </c>
      <c r="X37" s="6" t="s">
        <v>79</v>
      </c>
      <c r="AA37" s="99"/>
    </row>
    <row r="38" spans="2:27" x14ac:dyDescent="0.2">
      <c r="V38" s="14" t="s">
        <v>81</v>
      </c>
      <c r="W38" s="97">
        <f>SUMIF(AC21:AC32,"OTHERS Corporate Card",AA21:AA32)</f>
        <v>0</v>
      </c>
      <c r="X38" s="6" t="s">
        <v>79</v>
      </c>
    </row>
    <row r="39" spans="2:27" ht="10.8" thickBot="1" x14ac:dyDescent="0.25">
      <c r="V39" s="36" t="s">
        <v>82</v>
      </c>
      <c r="W39" s="98">
        <v>0</v>
      </c>
      <c r="X39" s="37" t="s">
        <v>83</v>
      </c>
    </row>
    <row r="40" spans="2:27" ht="10.8" thickBot="1" x14ac:dyDescent="0.25">
      <c r="B40" s="80"/>
      <c r="C40" s="1" t="s">
        <v>84</v>
      </c>
      <c r="V40" s="14" t="s">
        <v>85</v>
      </c>
      <c r="W40" s="97">
        <f>W36-W37-W38-W39</f>
        <v>1437.1458124999999</v>
      </c>
      <c r="X40" s="6"/>
    </row>
    <row r="41" spans="2:27" x14ac:dyDescent="0.2">
      <c r="W41" s="99"/>
    </row>
    <row r="42" spans="2:27" x14ac:dyDescent="0.2">
      <c r="B42" s="1" t="s">
        <v>86</v>
      </c>
      <c r="V42" s="38" t="s">
        <v>87</v>
      </c>
      <c r="W42" s="99"/>
    </row>
    <row r="43" spans="2:27" x14ac:dyDescent="0.2">
      <c r="V43" s="14" t="s">
        <v>88</v>
      </c>
      <c r="W43" s="97">
        <f>SUMIF(AC21:AC32,"Personal Card/Cash",AA21:AA32)</f>
        <v>1437.1458124999999</v>
      </c>
      <c r="X43" s="6" t="s">
        <v>79</v>
      </c>
    </row>
    <row r="44" spans="2:27" x14ac:dyDescent="0.2">
      <c r="W44" s="99"/>
    </row>
    <row r="45" spans="2:27" x14ac:dyDescent="0.2">
      <c r="W45" s="99"/>
    </row>
    <row r="46" spans="2:27" x14ac:dyDescent="0.2">
      <c r="V46" s="14" t="s">
        <v>89</v>
      </c>
      <c r="W46" s="97">
        <f>SUMIF(AE21:AE32,"Client Exp",AA21:AA32)</f>
        <v>1437.1458124999999</v>
      </c>
      <c r="X46" s="6" t="s">
        <v>79</v>
      </c>
    </row>
    <row r="47" spans="2:27" x14ac:dyDescent="0.2">
      <c r="V47" s="14" t="s">
        <v>90</v>
      </c>
      <c r="W47" s="97">
        <f>SUMIF(AE23:AE33,"Utopia Exp",AA23:AA33)</f>
        <v>0</v>
      </c>
      <c r="X47" s="6" t="s">
        <v>79</v>
      </c>
    </row>
    <row r="233" spans="24:27" s="16" customFormat="1" x14ac:dyDescent="0.2"/>
    <row r="234" spans="24:27" s="16" customFormat="1" x14ac:dyDescent="0.2">
      <c r="X234" s="16" t="s">
        <v>55</v>
      </c>
      <c r="Y234" s="16" t="s">
        <v>56</v>
      </c>
      <c r="Z234" s="16" t="s">
        <v>91</v>
      </c>
      <c r="AA234" s="16" t="s">
        <v>92</v>
      </c>
    </row>
    <row r="235" spans="24:27" s="16" customFormat="1" x14ac:dyDescent="0.2">
      <c r="X235" s="16" t="s">
        <v>93</v>
      </c>
      <c r="Y235" s="16" t="s">
        <v>94</v>
      </c>
      <c r="Z235" s="16" t="s">
        <v>3</v>
      </c>
      <c r="AA235" s="16" t="s">
        <v>57</v>
      </c>
    </row>
    <row r="236" spans="24:27" s="16" customFormat="1" x14ac:dyDescent="0.2">
      <c r="Y236" s="16" t="s">
        <v>95</v>
      </c>
    </row>
    <row r="237" spans="24:27" s="16" customFormat="1" x14ac:dyDescent="0.2"/>
  </sheetData>
  <mergeCells count="13">
    <mergeCell ref="F19:I19"/>
    <mergeCell ref="C9:D9"/>
    <mergeCell ref="C10:D10"/>
    <mergeCell ref="C11:D11"/>
    <mergeCell ref="C12:D12"/>
    <mergeCell ref="C13:D13"/>
    <mergeCell ref="C15:D15"/>
    <mergeCell ref="D3:AF3"/>
    <mergeCell ref="B6:D6"/>
    <mergeCell ref="J6:K6"/>
    <mergeCell ref="C7:D7"/>
    <mergeCell ref="C8:D8"/>
    <mergeCell ref="R8:T8"/>
  </mergeCells>
  <dataValidations count="3">
    <dataValidation type="list" allowBlank="1" showInputMessage="1" showErrorMessage="1" sqref="AB21:AB32">
      <formula1>$X$234:$X$235</formula1>
    </dataValidation>
    <dataValidation type="list" allowBlank="1" showInputMessage="1" showErrorMessage="1" sqref="AE21:AE32">
      <formula1>$AA$234:$AA$235</formula1>
    </dataValidation>
    <dataValidation type="list" allowBlank="1" showInputMessage="1" showErrorMessage="1" sqref="AC21:AC32">
      <formula1>$Y$234:$Y$236</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4140625" defaultRowHeight="14.4" x14ac:dyDescent="0.3"/>
  <cols>
    <col min="1" max="1" width="2.6640625" style="20" customWidth="1"/>
    <col min="2" max="2" width="113.109375" style="18" customWidth="1"/>
    <col min="3" max="3" width="84.44140625" style="20"/>
  </cols>
  <sheetData>
    <row r="1" spans="1:3" ht="15" thickBot="1" x14ac:dyDescent="0.35">
      <c r="A1" s="19"/>
      <c r="B1" s="24"/>
      <c r="C1" s="19"/>
    </row>
    <row r="2" spans="1:3" x14ac:dyDescent="0.3">
      <c r="B2" s="21" t="s">
        <v>96</v>
      </c>
    </row>
    <row r="3" spans="1:3" x14ac:dyDescent="0.3">
      <c r="B3" s="22"/>
    </row>
    <row r="4" spans="1:3" x14ac:dyDescent="0.3">
      <c r="A4" s="25"/>
      <c r="B4" s="27" t="s">
        <v>97</v>
      </c>
      <c r="C4" s="26"/>
    </row>
    <row r="5" spans="1:3" x14ac:dyDescent="0.3">
      <c r="A5" s="25"/>
      <c r="B5" s="28"/>
      <c r="C5" s="26"/>
    </row>
    <row r="6" spans="1:3" x14ac:dyDescent="0.3">
      <c r="A6" s="25"/>
      <c r="B6" s="28" t="s">
        <v>98</v>
      </c>
      <c r="C6" s="26"/>
    </row>
    <row r="7" spans="1:3" x14ac:dyDescent="0.3">
      <c r="A7" s="25"/>
      <c r="B7" s="28"/>
      <c r="C7" s="26"/>
    </row>
    <row r="8" spans="1:3" ht="43.2" x14ac:dyDescent="0.3">
      <c r="A8" s="25"/>
      <c r="B8" s="29" t="s">
        <v>99</v>
      </c>
      <c r="C8" s="26"/>
    </row>
    <row r="9" spans="1:3" x14ac:dyDescent="0.3">
      <c r="B9" s="22"/>
    </row>
    <row r="10" spans="1:3" x14ac:dyDescent="0.3">
      <c r="B10" s="23" t="s">
        <v>100</v>
      </c>
    </row>
    <row r="11" spans="1:3" x14ac:dyDescent="0.3">
      <c r="B11" s="23"/>
    </row>
    <row r="12" spans="1:3" x14ac:dyDescent="0.3">
      <c r="B12" s="22" t="s">
        <v>101</v>
      </c>
    </row>
    <row r="13" spans="1:3" x14ac:dyDescent="0.3">
      <c r="B13" s="22"/>
    </row>
    <row r="14" spans="1:3" x14ac:dyDescent="0.3">
      <c r="B14" s="22" t="s">
        <v>102</v>
      </c>
    </row>
    <row r="15" spans="1:3" x14ac:dyDescent="0.3">
      <c r="B15" s="22"/>
    </row>
    <row r="16" spans="1:3" ht="28.8" x14ac:dyDescent="0.3">
      <c r="B16" s="22" t="s">
        <v>103</v>
      </c>
    </row>
    <row r="17" spans="2:2" x14ac:dyDescent="0.3">
      <c r="B17" s="22"/>
    </row>
    <row r="18" spans="2:2" x14ac:dyDescent="0.3">
      <c r="B18" s="22" t="s">
        <v>104</v>
      </c>
    </row>
    <row r="19" spans="2:2" x14ac:dyDescent="0.3">
      <c r="B19" s="22"/>
    </row>
    <row r="20" spans="2:2" x14ac:dyDescent="0.3">
      <c r="B20" s="22" t="s">
        <v>105</v>
      </c>
    </row>
    <row r="21" spans="2:2" x14ac:dyDescent="0.3">
      <c r="B21" s="22"/>
    </row>
    <row r="22" spans="2:2" x14ac:dyDescent="0.3">
      <c r="B22" s="22" t="s">
        <v>106</v>
      </c>
    </row>
    <row r="23" spans="2:2" x14ac:dyDescent="0.3">
      <c r="B23" s="22"/>
    </row>
    <row r="24" spans="2:2" x14ac:dyDescent="0.3">
      <c r="B24" s="22" t="s">
        <v>107</v>
      </c>
    </row>
    <row r="25" spans="2:2" x14ac:dyDescent="0.3">
      <c r="B25" s="22"/>
    </row>
    <row r="26" spans="2:2" ht="28.8" x14ac:dyDescent="0.3">
      <c r="B26" s="22" t="s">
        <v>108</v>
      </c>
    </row>
    <row r="27" spans="2:2" x14ac:dyDescent="0.3">
      <c r="B27" s="22"/>
    </row>
    <row r="28" spans="2:2" x14ac:dyDescent="0.3">
      <c r="B28" s="22" t="s">
        <v>109</v>
      </c>
    </row>
    <row r="29" spans="2:2" x14ac:dyDescent="0.3">
      <c r="B29" s="22"/>
    </row>
    <row r="30" spans="2:2" x14ac:dyDescent="0.3">
      <c r="B30" s="22" t="s">
        <v>110</v>
      </c>
    </row>
    <row r="31" spans="2:2" x14ac:dyDescent="0.3">
      <c r="B31" s="22"/>
    </row>
    <row r="32" spans="2:2" x14ac:dyDescent="0.3">
      <c r="B32" s="22" t="s">
        <v>111</v>
      </c>
    </row>
    <row r="33" spans="2:2" x14ac:dyDescent="0.3">
      <c r="B33" s="22"/>
    </row>
    <row r="34" spans="2:2" ht="28.8" x14ac:dyDescent="0.3">
      <c r="B34" s="22" t="s">
        <v>112</v>
      </c>
    </row>
    <row r="35" spans="2:2" x14ac:dyDescent="0.3">
      <c r="B35" s="22"/>
    </row>
    <row r="36" spans="2:2" ht="43.2" x14ac:dyDescent="0.3">
      <c r="B36" s="22" t="s">
        <v>113</v>
      </c>
    </row>
    <row r="37" spans="2:2" x14ac:dyDescent="0.3">
      <c r="B37" s="22"/>
    </row>
    <row r="38" spans="2:2" ht="28.8" x14ac:dyDescent="0.3">
      <c r="B38" s="22" t="s">
        <v>114</v>
      </c>
    </row>
    <row r="39" spans="2:2" x14ac:dyDescent="0.3">
      <c r="B39" s="22"/>
    </row>
    <row r="40" spans="2:2" ht="28.8" x14ac:dyDescent="0.3">
      <c r="B40" s="22" t="s">
        <v>115</v>
      </c>
    </row>
    <row r="41" spans="2:2" x14ac:dyDescent="0.3">
      <c r="B41" s="22"/>
    </row>
    <row r="42" spans="2:2" x14ac:dyDescent="0.3">
      <c r="B42" s="22" t="s">
        <v>116</v>
      </c>
    </row>
    <row r="43" spans="2:2" x14ac:dyDescent="0.3">
      <c r="B43" s="22"/>
    </row>
    <row r="44" spans="2:2" ht="28.8" x14ac:dyDescent="0.3">
      <c r="B44" s="22" t="s">
        <v>117</v>
      </c>
    </row>
    <row r="45" spans="2:2" ht="15" thickBot="1" x14ac:dyDescent="0.35">
      <c r="B45" s="22"/>
    </row>
    <row r="46" spans="2:2" ht="15" thickBot="1" x14ac:dyDescent="0.35">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Travel and Expense</vt:lpstr>
      <vt:lpstr>GUIDELINES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0165</dc:creator>
  <cp:keywords/>
  <dc:description/>
  <cp:lastModifiedBy>Windows User</cp:lastModifiedBy>
  <cp:revision/>
  <dcterms:created xsi:type="dcterms:W3CDTF">2010-06-18T10:46:42Z</dcterms:created>
  <dcterms:modified xsi:type="dcterms:W3CDTF">2016-01-05T04:41:07Z</dcterms:modified>
  <cp:category/>
  <cp:contentStatus/>
</cp:coreProperties>
</file>