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0.xml" ContentType="application/vnd.openxmlformats-officedocument.drawing+xml"/>
  <Override PartName="/xl/worksheets/sheet1.xml" ContentType="application/vnd.openxmlformats-officedocument.spreadsheetml.worksheet+xml"/>
  <Override PartName="/xl/drawings/drawing9.xml" ContentType="application/vnd.openxmlformats-officedocument.drawing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12.xml" ContentType="application/vnd.openxmlformats-officedocument.spreadsheetml.worksheet+xml"/>
  <Override PartName="/xl/drawings/drawing6.xml" ContentType="application/vnd.openxmlformats-officedocument.drawing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229"/>
  <workbookPr autoCompressPictures="0" defaultThemeVersion="124226"/>
  <xr:revisionPtr revIDLastSave="13" documentId="474082D1BBAA2D5B787532EC36ABC715083CEB37" xr6:coauthVersionLast="20" xr6:coauthVersionMax="20" xr10:uidLastSave="{E8511DA3-4ADC-0842-846A-501830DC149B}"/>
  <bookViews>
    <workbookView xWindow="0" yWindow="0" windowWidth="19440" windowHeight="10380" tabRatio="900" xr2:uid="{00000000-000D-0000-FFFF-FFFF00000000}"/>
  </bookViews>
  <sheets>
    <sheet name="Invoices" sheetId="4" r:id="rId1"/>
    <sheet name="September Time Sheet" sheetId="1" r:id="rId2"/>
    <sheet name="October Time Sheet" sheetId="2" r:id="rId3"/>
    <sheet name="November Time Sheet" sheetId="3" r:id="rId4"/>
    <sheet name="December Time Sheet" sheetId="5" r:id="rId5"/>
    <sheet name="January Time Sheet" sheetId="6" r:id="rId6"/>
    <sheet name="February Time Sheet" sheetId="7" r:id="rId7"/>
    <sheet name="March Time Sheet" sheetId="8" r:id="rId8"/>
    <sheet name="April Time Sheet" sheetId="9" r:id="rId9"/>
    <sheet name="May Time Sheet" sheetId="10" r:id="rId10"/>
    <sheet name="June Time Sheet" sheetId="11" r:id="rId11"/>
    <sheet name="July Time Sheet" sheetId="13" r:id="rId12"/>
  </sheets>
  <calcPr calcId="171026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1" l="1"/>
  <c r="K7" i="11"/>
  <c r="D15" i="11"/>
  <c r="D16" i="11"/>
  <c r="D17" i="11"/>
  <c r="D18" i="11"/>
  <c r="D19" i="11"/>
  <c r="D20" i="11"/>
  <c r="D22" i="11"/>
  <c r="D23" i="11"/>
  <c r="D24" i="11"/>
  <c r="D25" i="11"/>
  <c r="D26" i="11"/>
  <c r="D27" i="11"/>
  <c r="D28" i="11"/>
  <c r="D30" i="11"/>
  <c r="D31" i="11"/>
  <c r="D32" i="11"/>
  <c r="D33" i="11"/>
  <c r="D34" i="11"/>
  <c r="D35" i="11"/>
  <c r="D36" i="11"/>
  <c r="D38" i="11"/>
  <c r="D39" i="11"/>
  <c r="D40" i="11"/>
  <c r="D41" i="11"/>
  <c r="D42" i="11"/>
  <c r="D43" i="11"/>
  <c r="D44" i="11"/>
  <c r="D46" i="11"/>
  <c r="D47" i="11"/>
  <c r="D48" i="11"/>
  <c r="D49" i="11"/>
  <c r="D50" i="11"/>
  <c r="D51" i="11"/>
  <c r="Q53" i="4"/>
  <c r="Q52" i="4"/>
  <c r="Q51" i="4"/>
  <c r="Q50" i="4"/>
  <c r="Q49" i="4"/>
  <c r="Q48" i="4"/>
  <c r="Q47" i="4"/>
  <c r="Q46" i="4"/>
  <c r="Q45" i="4"/>
  <c r="Q44" i="4"/>
  <c r="Q43" i="4"/>
  <c r="Q42" i="4"/>
  <c r="E26" i="11"/>
  <c r="L26" i="11"/>
  <c r="F14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14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14" i="4"/>
  <c r="C14" i="4"/>
  <c r="B14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O41" i="4"/>
  <c r="O40" i="4"/>
  <c r="O39" i="4"/>
  <c r="O16" i="4"/>
  <c r="O15" i="4"/>
  <c r="O18" i="4"/>
  <c r="O17" i="4"/>
  <c r="O20" i="4"/>
  <c r="O19" i="4"/>
  <c r="O22" i="4"/>
  <c r="O21" i="4"/>
  <c r="O24" i="4"/>
  <c r="O23" i="4"/>
  <c r="O26" i="4"/>
  <c r="O25" i="4"/>
  <c r="O28" i="4"/>
  <c r="O27" i="4"/>
  <c r="O30" i="4"/>
  <c r="O29" i="4"/>
  <c r="O32" i="4"/>
  <c r="O31" i="4"/>
  <c r="O34" i="4"/>
  <c r="O33" i="4"/>
  <c r="O36" i="4"/>
  <c r="O35" i="4"/>
  <c r="O38" i="4"/>
  <c r="O37" i="4"/>
  <c r="N39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J65" i="13"/>
  <c r="J63" i="13"/>
  <c r="J21" i="13"/>
  <c r="J62" i="13"/>
  <c r="E60" i="13"/>
  <c r="L60" i="13"/>
  <c r="E59" i="13"/>
  <c r="L59" i="13"/>
  <c r="E58" i="13"/>
  <c r="L58" i="13"/>
  <c r="E57" i="13"/>
  <c r="L57" i="13"/>
  <c r="E56" i="13"/>
  <c r="L56" i="13"/>
  <c r="E55" i="13"/>
  <c r="L55" i="13"/>
  <c r="E54" i="13"/>
  <c r="E52" i="13"/>
  <c r="L52" i="13"/>
  <c r="E51" i="13"/>
  <c r="L51" i="13"/>
  <c r="E50" i="13"/>
  <c r="L50" i="13"/>
  <c r="E49" i="13"/>
  <c r="L49" i="13"/>
  <c r="E48" i="13"/>
  <c r="L48" i="13"/>
  <c r="E47" i="13"/>
  <c r="L47" i="13"/>
  <c r="E46" i="13"/>
  <c r="L46" i="13"/>
  <c r="E44" i="13"/>
  <c r="L44" i="13"/>
  <c r="E43" i="13"/>
  <c r="L43" i="13"/>
  <c r="E42" i="13"/>
  <c r="L42" i="13"/>
  <c r="E41" i="13"/>
  <c r="L41" i="13"/>
  <c r="E40" i="13"/>
  <c r="L40" i="13"/>
  <c r="E39" i="13"/>
  <c r="L39" i="13"/>
  <c r="E38" i="13"/>
  <c r="E36" i="13"/>
  <c r="L36" i="13"/>
  <c r="E35" i="13"/>
  <c r="L35" i="13"/>
  <c r="E34" i="13"/>
  <c r="L34" i="13"/>
  <c r="E33" i="13"/>
  <c r="L33" i="13"/>
  <c r="E32" i="13"/>
  <c r="L32" i="13"/>
  <c r="E31" i="13"/>
  <c r="L31" i="13"/>
  <c r="E30" i="13"/>
  <c r="E28" i="13"/>
  <c r="L28" i="13"/>
  <c r="E27" i="13"/>
  <c r="L27" i="13"/>
  <c r="E26" i="13"/>
  <c r="L26" i="13"/>
  <c r="E25" i="13"/>
  <c r="L25" i="13"/>
  <c r="E24" i="13"/>
  <c r="L24" i="13"/>
  <c r="E23" i="13"/>
  <c r="L23" i="13"/>
  <c r="E22" i="13"/>
  <c r="L22" i="13"/>
  <c r="E20" i="13"/>
  <c r="L20" i="13"/>
  <c r="E19" i="13"/>
  <c r="L19" i="13"/>
  <c r="E18" i="13"/>
  <c r="L18" i="13"/>
  <c r="E17" i="13"/>
  <c r="L17" i="13"/>
  <c r="E16" i="13"/>
  <c r="L16" i="13"/>
  <c r="E15" i="13"/>
  <c r="L15" i="13"/>
  <c r="E14" i="13"/>
  <c r="L14" i="13"/>
  <c r="D14" i="13"/>
  <c r="B14" i="13"/>
  <c r="K7" i="13"/>
  <c r="R14" i="13"/>
  <c r="J65" i="11"/>
  <c r="J63" i="11"/>
  <c r="E60" i="11"/>
  <c r="L60" i="11"/>
  <c r="E59" i="11"/>
  <c r="L59" i="11"/>
  <c r="E58" i="11"/>
  <c r="L58" i="11"/>
  <c r="E57" i="11"/>
  <c r="L57" i="11"/>
  <c r="E56" i="11"/>
  <c r="L56" i="11"/>
  <c r="E55" i="11"/>
  <c r="L55" i="11"/>
  <c r="E54" i="11"/>
  <c r="E52" i="11"/>
  <c r="L52" i="11"/>
  <c r="E51" i="11"/>
  <c r="L51" i="11"/>
  <c r="E50" i="11"/>
  <c r="L50" i="11"/>
  <c r="E49" i="11"/>
  <c r="L49" i="11"/>
  <c r="E48" i="11"/>
  <c r="L48" i="11"/>
  <c r="E47" i="11"/>
  <c r="L47" i="11"/>
  <c r="E46" i="11"/>
  <c r="L46" i="11"/>
  <c r="E44" i="11"/>
  <c r="L44" i="11"/>
  <c r="E43" i="11"/>
  <c r="L43" i="11"/>
  <c r="E42" i="11"/>
  <c r="L42" i="11"/>
  <c r="E41" i="11"/>
  <c r="L41" i="11"/>
  <c r="E40" i="11"/>
  <c r="L40" i="11"/>
  <c r="E39" i="11"/>
  <c r="L39" i="11"/>
  <c r="E38" i="11"/>
  <c r="E36" i="11"/>
  <c r="L36" i="11"/>
  <c r="E35" i="11"/>
  <c r="L35" i="11"/>
  <c r="E34" i="11"/>
  <c r="L34" i="11"/>
  <c r="E33" i="11"/>
  <c r="L33" i="11"/>
  <c r="E32" i="11"/>
  <c r="L32" i="11"/>
  <c r="E31" i="11"/>
  <c r="L31" i="11"/>
  <c r="E30" i="11"/>
  <c r="E28" i="11"/>
  <c r="L28" i="11"/>
  <c r="E27" i="11"/>
  <c r="L27" i="11"/>
  <c r="E22" i="11"/>
  <c r="L22" i="11"/>
  <c r="E23" i="11"/>
  <c r="L23" i="11"/>
  <c r="E24" i="11"/>
  <c r="L24" i="11"/>
  <c r="E25" i="11"/>
  <c r="L25" i="11"/>
  <c r="L29" i="11"/>
  <c r="J21" i="11"/>
  <c r="J62" i="11"/>
  <c r="E20" i="11"/>
  <c r="L20" i="11"/>
  <c r="E19" i="11"/>
  <c r="L19" i="11"/>
  <c r="E18" i="11"/>
  <c r="L18" i="11"/>
  <c r="E17" i="11"/>
  <c r="L17" i="11"/>
  <c r="E16" i="11"/>
  <c r="L16" i="11"/>
  <c r="E15" i="11"/>
  <c r="E14" i="11"/>
  <c r="L14" i="11"/>
  <c r="B14" i="11"/>
  <c r="J65" i="10"/>
  <c r="J63" i="10"/>
  <c r="E60" i="10"/>
  <c r="L60" i="10"/>
  <c r="E59" i="10"/>
  <c r="L59" i="10"/>
  <c r="E58" i="10"/>
  <c r="L58" i="10"/>
  <c r="E57" i="10"/>
  <c r="L57" i="10"/>
  <c r="E56" i="10"/>
  <c r="L56" i="10"/>
  <c r="E55" i="10"/>
  <c r="L55" i="10"/>
  <c r="E54" i="10"/>
  <c r="E52" i="10"/>
  <c r="L52" i="10"/>
  <c r="E51" i="10"/>
  <c r="L51" i="10"/>
  <c r="E50" i="10"/>
  <c r="L50" i="10"/>
  <c r="E49" i="10"/>
  <c r="L49" i="10"/>
  <c r="E48" i="10"/>
  <c r="L48" i="10"/>
  <c r="E47" i="10"/>
  <c r="L47" i="10"/>
  <c r="E46" i="10"/>
  <c r="L46" i="10"/>
  <c r="E44" i="10"/>
  <c r="L44" i="10"/>
  <c r="E43" i="10"/>
  <c r="L43" i="10"/>
  <c r="E42" i="10"/>
  <c r="L42" i="10"/>
  <c r="E41" i="10"/>
  <c r="L41" i="10"/>
  <c r="E40" i="10"/>
  <c r="L40" i="10"/>
  <c r="E39" i="10"/>
  <c r="L39" i="10"/>
  <c r="E38" i="10"/>
  <c r="E36" i="10"/>
  <c r="L36" i="10"/>
  <c r="E35" i="10"/>
  <c r="L35" i="10"/>
  <c r="E34" i="10"/>
  <c r="L34" i="10"/>
  <c r="E33" i="10"/>
  <c r="L33" i="10"/>
  <c r="E32" i="10"/>
  <c r="L32" i="10"/>
  <c r="E31" i="10"/>
  <c r="L31" i="10"/>
  <c r="E30" i="10"/>
  <c r="E28" i="10"/>
  <c r="L28" i="10"/>
  <c r="E27" i="10"/>
  <c r="L27" i="10"/>
  <c r="E26" i="10"/>
  <c r="L26" i="10"/>
  <c r="E25" i="10"/>
  <c r="L25" i="10"/>
  <c r="E24" i="10"/>
  <c r="L24" i="10"/>
  <c r="E23" i="10"/>
  <c r="L23" i="10"/>
  <c r="E22" i="10"/>
  <c r="J21" i="10"/>
  <c r="J62" i="10"/>
  <c r="E20" i="10"/>
  <c r="L20" i="10"/>
  <c r="E19" i="10"/>
  <c r="L19" i="10"/>
  <c r="E18" i="10"/>
  <c r="L18" i="10"/>
  <c r="E17" i="10"/>
  <c r="L17" i="10"/>
  <c r="E16" i="10"/>
  <c r="L16" i="10"/>
  <c r="E15" i="10"/>
  <c r="E14" i="10"/>
  <c r="L14" i="10"/>
  <c r="D14" i="10"/>
  <c r="B14" i="10"/>
  <c r="K7" i="10"/>
  <c r="K7" i="8"/>
  <c r="K7" i="7"/>
  <c r="K7" i="6"/>
  <c r="K7" i="5"/>
  <c r="K7" i="3"/>
  <c r="K7" i="2"/>
  <c r="K7" i="1"/>
  <c r="K7" i="9"/>
  <c r="J65" i="9"/>
  <c r="J63" i="9"/>
  <c r="E60" i="9"/>
  <c r="L60" i="9"/>
  <c r="E59" i="9"/>
  <c r="L59" i="9"/>
  <c r="E58" i="9"/>
  <c r="L58" i="9"/>
  <c r="E57" i="9"/>
  <c r="L57" i="9"/>
  <c r="E56" i="9"/>
  <c r="L56" i="9"/>
  <c r="E55" i="9"/>
  <c r="L55" i="9"/>
  <c r="E54" i="9"/>
  <c r="E61" i="9"/>
  <c r="E52" i="9"/>
  <c r="L52" i="9"/>
  <c r="E51" i="9"/>
  <c r="L51" i="9"/>
  <c r="E50" i="9"/>
  <c r="L50" i="9"/>
  <c r="E49" i="9"/>
  <c r="L49" i="9"/>
  <c r="E48" i="9"/>
  <c r="L48" i="9"/>
  <c r="E47" i="9"/>
  <c r="E46" i="9"/>
  <c r="L46" i="9"/>
  <c r="E44" i="9"/>
  <c r="L44" i="9"/>
  <c r="E43" i="9"/>
  <c r="L43" i="9"/>
  <c r="E42" i="9"/>
  <c r="L42" i="9"/>
  <c r="E41" i="9"/>
  <c r="L41" i="9"/>
  <c r="E40" i="9"/>
  <c r="L40" i="9"/>
  <c r="E39" i="9"/>
  <c r="L39" i="9"/>
  <c r="E38" i="9"/>
  <c r="E36" i="9"/>
  <c r="L36" i="9"/>
  <c r="E35" i="9"/>
  <c r="L35" i="9"/>
  <c r="E34" i="9"/>
  <c r="L34" i="9"/>
  <c r="E33" i="9"/>
  <c r="L33" i="9"/>
  <c r="E32" i="9"/>
  <c r="L32" i="9"/>
  <c r="E31" i="9"/>
  <c r="L31" i="9"/>
  <c r="E30" i="9"/>
  <c r="E28" i="9"/>
  <c r="L28" i="9"/>
  <c r="E27" i="9"/>
  <c r="L27" i="9"/>
  <c r="E26" i="9"/>
  <c r="L26" i="9"/>
  <c r="E25" i="9"/>
  <c r="L25" i="9"/>
  <c r="E24" i="9"/>
  <c r="L24" i="9"/>
  <c r="E23" i="9"/>
  <c r="L23" i="9"/>
  <c r="E22" i="9"/>
  <c r="J21" i="9"/>
  <c r="J62" i="9"/>
  <c r="E20" i="9"/>
  <c r="L20" i="9"/>
  <c r="E19" i="9"/>
  <c r="L19" i="9"/>
  <c r="E18" i="9"/>
  <c r="L18" i="9"/>
  <c r="E17" i="9"/>
  <c r="L17" i="9"/>
  <c r="E16" i="9"/>
  <c r="L16" i="9"/>
  <c r="E15" i="9"/>
  <c r="E14" i="9"/>
  <c r="L14" i="9"/>
  <c r="D14" i="9"/>
  <c r="E53" i="11"/>
  <c r="E37" i="10"/>
  <c r="E45" i="9"/>
  <c r="N43" i="4"/>
  <c r="O42" i="4"/>
  <c r="E45" i="10"/>
  <c r="E29" i="11"/>
  <c r="N37" i="4"/>
  <c r="E53" i="9"/>
  <c r="L30" i="10"/>
  <c r="P37" i="10"/>
  <c r="E21" i="11"/>
  <c r="N41" i="4"/>
  <c r="E21" i="10"/>
  <c r="L15" i="11"/>
  <c r="L21" i="11"/>
  <c r="Q29" i="11"/>
  <c r="E45" i="11"/>
  <c r="E29" i="9"/>
  <c r="N38" i="4"/>
  <c r="N42" i="4"/>
  <c r="N40" i="4"/>
  <c r="L29" i="13"/>
  <c r="E61" i="13"/>
  <c r="L54" i="13"/>
  <c r="L61" i="13"/>
  <c r="D15" i="13"/>
  <c r="E21" i="13"/>
  <c r="E29" i="13"/>
  <c r="E37" i="13"/>
  <c r="L30" i="13"/>
  <c r="L21" i="13"/>
  <c r="Q29" i="13"/>
  <c r="E45" i="13"/>
  <c r="L53" i="13"/>
  <c r="E53" i="13"/>
  <c r="P29" i="13"/>
  <c r="Q21" i="13"/>
  <c r="J64" i="13"/>
  <c r="J66" i="13"/>
  <c r="L38" i="13"/>
  <c r="R14" i="11"/>
  <c r="J64" i="11"/>
  <c r="J66" i="11"/>
  <c r="L53" i="11"/>
  <c r="E37" i="11"/>
  <c r="L30" i="11"/>
  <c r="E61" i="11"/>
  <c r="L54" i="11"/>
  <c r="L61" i="11"/>
  <c r="L38" i="11"/>
  <c r="R14" i="10"/>
  <c r="L15" i="10"/>
  <c r="L21" i="10"/>
  <c r="E53" i="10"/>
  <c r="D15" i="10"/>
  <c r="E29" i="10"/>
  <c r="L22" i="10"/>
  <c r="L53" i="10"/>
  <c r="E61" i="10"/>
  <c r="L54" i="10"/>
  <c r="L61" i="10"/>
  <c r="J66" i="10"/>
  <c r="J64" i="10"/>
  <c r="L38" i="10"/>
  <c r="D15" i="9"/>
  <c r="D16" i="9"/>
  <c r="B16" i="9"/>
  <c r="E21" i="9"/>
  <c r="J64" i="9"/>
  <c r="J66" i="9"/>
  <c r="R16" i="9"/>
  <c r="D17" i="9"/>
  <c r="E37" i="9"/>
  <c r="L30" i="9"/>
  <c r="L15" i="9"/>
  <c r="L22" i="9"/>
  <c r="L47" i="9"/>
  <c r="L53" i="9"/>
  <c r="L54" i="9"/>
  <c r="L61" i="9"/>
  <c r="L21" i="9"/>
  <c r="B14" i="9"/>
  <c r="R14" i="9"/>
  <c r="R15" i="9"/>
  <c r="L38" i="9"/>
  <c r="E60" i="8"/>
  <c r="L60" i="8"/>
  <c r="E59" i="8"/>
  <c r="L59" i="8"/>
  <c r="E58" i="8"/>
  <c r="L58" i="8"/>
  <c r="E57" i="8"/>
  <c r="L57" i="8"/>
  <c r="E56" i="8"/>
  <c r="L56" i="8"/>
  <c r="E55" i="8"/>
  <c r="L55" i="8"/>
  <c r="E54" i="8"/>
  <c r="E61" i="8"/>
  <c r="E52" i="8"/>
  <c r="L52" i="8"/>
  <c r="E51" i="8"/>
  <c r="L51" i="8"/>
  <c r="E50" i="8"/>
  <c r="L50" i="8"/>
  <c r="E49" i="8"/>
  <c r="L49" i="8"/>
  <c r="E48" i="8"/>
  <c r="L48" i="8"/>
  <c r="E47" i="8"/>
  <c r="L47" i="8"/>
  <c r="E46" i="8"/>
  <c r="E44" i="8"/>
  <c r="L44" i="8"/>
  <c r="E43" i="8"/>
  <c r="L43" i="8"/>
  <c r="E42" i="8"/>
  <c r="L42" i="8"/>
  <c r="E41" i="8"/>
  <c r="L41" i="8"/>
  <c r="E40" i="8"/>
  <c r="L40" i="8"/>
  <c r="E39" i="8"/>
  <c r="L39" i="8"/>
  <c r="E38" i="8"/>
  <c r="L38" i="8"/>
  <c r="E36" i="8"/>
  <c r="L36" i="8"/>
  <c r="E35" i="8"/>
  <c r="L35" i="8"/>
  <c r="E34" i="8"/>
  <c r="L34" i="8"/>
  <c r="E33" i="8"/>
  <c r="L33" i="8"/>
  <c r="E32" i="8"/>
  <c r="L32" i="8"/>
  <c r="E31" i="8"/>
  <c r="L31" i="8"/>
  <c r="E30" i="8"/>
  <c r="E60" i="7"/>
  <c r="L60" i="7"/>
  <c r="E59" i="7"/>
  <c r="L59" i="7"/>
  <c r="E58" i="7"/>
  <c r="L58" i="7"/>
  <c r="E57" i="7"/>
  <c r="L57" i="7"/>
  <c r="E56" i="7"/>
  <c r="L56" i="7"/>
  <c r="E55" i="7"/>
  <c r="L55" i="7"/>
  <c r="E54" i="7"/>
  <c r="E52" i="7"/>
  <c r="L52" i="7"/>
  <c r="E51" i="7"/>
  <c r="L51" i="7"/>
  <c r="E50" i="7"/>
  <c r="L50" i="7"/>
  <c r="E49" i="7"/>
  <c r="L49" i="7"/>
  <c r="E48" i="7"/>
  <c r="L48" i="7"/>
  <c r="E47" i="7"/>
  <c r="L47" i="7"/>
  <c r="E46" i="7"/>
  <c r="L46" i="7"/>
  <c r="E62" i="11"/>
  <c r="E66" i="11"/>
  <c r="L66" i="11"/>
  <c r="Q29" i="10"/>
  <c r="L37" i="10"/>
  <c r="E62" i="10"/>
  <c r="E64" i="10"/>
  <c r="L64" i="10"/>
  <c r="Q21" i="10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E14" i="1"/>
  <c r="L14" i="1"/>
  <c r="E15" i="1"/>
  <c r="L15" i="1"/>
  <c r="E16" i="1"/>
  <c r="L16" i="1"/>
  <c r="E17" i="1"/>
  <c r="L17" i="1"/>
  <c r="E18" i="1"/>
  <c r="L18" i="1"/>
  <c r="E19" i="1"/>
  <c r="L19" i="1"/>
  <c r="E20" i="1"/>
  <c r="L20" i="1"/>
  <c r="L21" i="1"/>
  <c r="E22" i="1"/>
  <c r="L22" i="1"/>
  <c r="E23" i="1"/>
  <c r="L23" i="1"/>
  <c r="E24" i="1"/>
  <c r="L24" i="1"/>
  <c r="E25" i="1"/>
  <c r="L25" i="1"/>
  <c r="E26" i="1"/>
  <c r="L26" i="1"/>
  <c r="E27" i="1"/>
  <c r="L27" i="1"/>
  <c r="E28" i="1"/>
  <c r="L28" i="1"/>
  <c r="L29" i="1"/>
  <c r="E30" i="1"/>
  <c r="L30" i="1"/>
  <c r="E31" i="1"/>
  <c r="L31" i="1"/>
  <c r="E32" i="1"/>
  <c r="L32" i="1"/>
  <c r="E33" i="1"/>
  <c r="L33" i="1"/>
  <c r="E34" i="1"/>
  <c r="L34" i="1"/>
  <c r="E35" i="1"/>
  <c r="L35" i="1"/>
  <c r="E36" i="1"/>
  <c r="L36" i="1"/>
  <c r="L37" i="1"/>
  <c r="E38" i="1"/>
  <c r="L38" i="1"/>
  <c r="E39" i="1"/>
  <c r="L39" i="1"/>
  <c r="E40" i="1"/>
  <c r="L40" i="1"/>
  <c r="E41" i="1"/>
  <c r="L41" i="1"/>
  <c r="E42" i="1"/>
  <c r="L42" i="1"/>
  <c r="E43" i="1"/>
  <c r="L43" i="1"/>
  <c r="E44" i="1"/>
  <c r="L44" i="1"/>
  <c r="L45" i="1"/>
  <c r="E46" i="1"/>
  <c r="L46" i="1"/>
  <c r="E47" i="1"/>
  <c r="L47" i="1"/>
  <c r="E48" i="1"/>
  <c r="L48" i="1"/>
  <c r="E49" i="1"/>
  <c r="L49" i="1"/>
  <c r="E50" i="1"/>
  <c r="L50" i="1"/>
  <c r="E51" i="1"/>
  <c r="L51" i="1"/>
  <c r="E52" i="1"/>
  <c r="L52" i="1"/>
  <c r="D14" i="2"/>
  <c r="D15" i="2"/>
  <c r="D16" i="2"/>
  <c r="D17" i="2"/>
  <c r="D18" i="2"/>
  <c r="D19" i="2"/>
  <c r="D20" i="2"/>
  <c r="D22" i="2"/>
  <c r="D23" i="2"/>
  <c r="D24" i="2"/>
  <c r="D25" i="2"/>
  <c r="D26" i="2"/>
  <c r="D27" i="2"/>
  <c r="D28" i="2"/>
  <c r="D30" i="2"/>
  <c r="D31" i="2"/>
  <c r="D32" i="2"/>
  <c r="D33" i="2"/>
  <c r="D34" i="2"/>
  <c r="D35" i="2"/>
  <c r="D36" i="2"/>
  <c r="D38" i="2"/>
  <c r="D39" i="2"/>
  <c r="D40" i="2"/>
  <c r="D41" i="2"/>
  <c r="D42" i="2"/>
  <c r="D43" i="2"/>
  <c r="D44" i="2"/>
  <c r="D46" i="2"/>
  <c r="D47" i="2"/>
  <c r="D48" i="2"/>
  <c r="D49" i="2"/>
  <c r="D50" i="2"/>
  <c r="D51" i="2"/>
  <c r="D52" i="2"/>
  <c r="D54" i="2"/>
  <c r="D55" i="2"/>
  <c r="D56" i="2"/>
  <c r="D57" i="2"/>
  <c r="D58" i="2"/>
  <c r="D59" i="2"/>
  <c r="D60" i="2"/>
  <c r="E14" i="2"/>
  <c r="L14" i="2"/>
  <c r="E15" i="2"/>
  <c r="L15" i="2"/>
  <c r="E16" i="2"/>
  <c r="L16" i="2"/>
  <c r="E17" i="2"/>
  <c r="L17" i="2"/>
  <c r="E18" i="2"/>
  <c r="L18" i="2"/>
  <c r="E19" i="2"/>
  <c r="L19" i="2"/>
  <c r="E20" i="2"/>
  <c r="L20" i="2"/>
  <c r="L21" i="2"/>
  <c r="E22" i="2"/>
  <c r="L22" i="2"/>
  <c r="E23" i="2"/>
  <c r="L23" i="2"/>
  <c r="E24" i="2"/>
  <c r="L24" i="2"/>
  <c r="E25" i="2"/>
  <c r="J25" i="2"/>
  <c r="L25" i="2"/>
  <c r="E26" i="2"/>
  <c r="L26" i="2"/>
  <c r="E27" i="2"/>
  <c r="L27" i="2"/>
  <c r="E28" i="2"/>
  <c r="L28" i="2"/>
  <c r="L29" i="2"/>
  <c r="E30" i="2"/>
  <c r="L30" i="2"/>
  <c r="E31" i="2"/>
  <c r="L31" i="2"/>
  <c r="E32" i="2"/>
  <c r="L32" i="2"/>
  <c r="E33" i="2"/>
  <c r="L33" i="2"/>
  <c r="E34" i="2"/>
  <c r="L34" i="2"/>
  <c r="E35" i="2"/>
  <c r="L35" i="2"/>
  <c r="E36" i="2"/>
  <c r="L36" i="2"/>
  <c r="L37" i="2"/>
  <c r="E38" i="2"/>
  <c r="L38" i="2"/>
  <c r="E39" i="2"/>
  <c r="L39" i="2"/>
  <c r="E40" i="2"/>
  <c r="L40" i="2"/>
  <c r="E41" i="2"/>
  <c r="L41" i="2"/>
  <c r="E42" i="2"/>
  <c r="J42" i="2"/>
  <c r="L42" i="2"/>
  <c r="E43" i="2"/>
  <c r="L43" i="2"/>
  <c r="E44" i="2"/>
  <c r="L44" i="2"/>
  <c r="L45" i="2"/>
  <c r="E46" i="2"/>
  <c r="L46" i="2"/>
  <c r="E47" i="2"/>
  <c r="L47" i="2"/>
  <c r="E48" i="2"/>
  <c r="L48" i="2"/>
  <c r="E49" i="2"/>
  <c r="L49" i="2"/>
  <c r="E50" i="2"/>
  <c r="L50" i="2"/>
  <c r="E51" i="2"/>
  <c r="L51" i="2"/>
  <c r="E52" i="2"/>
  <c r="L52" i="2"/>
  <c r="L53" i="2"/>
  <c r="E54" i="2"/>
  <c r="L54" i="2"/>
  <c r="E55" i="2"/>
  <c r="L55" i="2"/>
  <c r="E56" i="2"/>
  <c r="L56" i="2"/>
  <c r="E57" i="2"/>
  <c r="L57" i="2"/>
  <c r="E58" i="2"/>
  <c r="L58" i="2"/>
  <c r="E59" i="2"/>
  <c r="L59" i="2"/>
  <c r="E60" i="2"/>
  <c r="L60" i="2"/>
  <c r="D14" i="3"/>
  <c r="D15" i="3"/>
  <c r="D16" i="3"/>
  <c r="D17" i="3"/>
  <c r="D18" i="3"/>
  <c r="D19" i="3"/>
  <c r="D20" i="3"/>
  <c r="D22" i="3"/>
  <c r="D23" i="3"/>
  <c r="D24" i="3"/>
  <c r="D25" i="3"/>
  <c r="D26" i="3"/>
  <c r="D27" i="3"/>
  <c r="D28" i="3"/>
  <c r="D30" i="3"/>
  <c r="D31" i="3"/>
  <c r="D32" i="3"/>
  <c r="D33" i="3"/>
  <c r="D34" i="3"/>
  <c r="D35" i="3"/>
  <c r="D36" i="3"/>
  <c r="D38" i="3"/>
  <c r="D39" i="3"/>
  <c r="D40" i="3"/>
  <c r="D41" i="3"/>
  <c r="D42" i="3"/>
  <c r="D43" i="3"/>
  <c r="D44" i="3"/>
  <c r="D46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E14" i="3"/>
  <c r="L14" i="3"/>
  <c r="E15" i="3"/>
  <c r="L15" i="3"/>
  <c r="E16" i="3"/>
  <c r="L16" i="3"/>
  <c r="E17" i="3"/>
  <c r="L17" i="3"/>
  <c r="E18" i="3"/>
  <c r="L18" i="3"/>
  <c r="E19" i="3"/>
  <c r="L19" i="3"/>
  <c r="E20" i="3"/>
  <c r="L20" i="3"/>
  <c r="L21" i="3"/>
  <c r="E22" i="3"/>
  <c r="L22" i="3"/>
  <c r="E23" i="3"/>
  <c r="L23" i="3"/>
  <c r="E24" i="3"/>
  <c r="L24" i="3"/>
  <c r="E25" i="3"/>
  <c r="L25" i="3"/>
  <c r="E26" i="3"/>
  <c r="L26" i="3"/>
  <c r="E27" i="3"/>
  <c r="L27" i="3"/>
  <c r="E28" i="3"/>
  <c r="L28" i="3"/>
  <c r="L29" i="3"/>
  <c r="E30" i="3"/>
  <c r="L30" i="3"/>
  <c r="E31" i="3"/>
  <c r="L31" i="3"/>
  <c r="E32" i="3"/>
  <c r="L32" i="3"/>
  <c r="E33" i="3"/>
  <c r="L33" i="3"/>
  <c r="E34" i="3"/>
  <c r="L34" i="3"/>
  <c r="E35" i="3"/>
  <c r="L35" i="3"/>
  <c r="E36" i="3"/>
  <c r="L36" i="3"/>
  <c r="L37" i="3"/>
  <c r="E38" i="3"/>
  <c r="L38" i="3"/>
  <c r="E39" i="3"/>
  <c r="L39" i="3"/>
  <c r="E40" i="3"/>
  <c r="L40" i="3"/>
  <c r="E41" i="3"/>
  <c r="L41" i="3"/>
  <c r="E42" i="3"/>
  <c r="L42" i="3"/>
  <c r="E43" i="3"/>
  <c r="L43" i="3"/>
  <c r="E44" i="3"/>
  <c r="L44" i="3"/>
  <c r="L45" i="3"/>
  <c r="E46" i="3"/>
  <c r="L46" i="3"/>
  <c r="E47" i="3"/>
  <c r="L47" i="3"/>
  <c r="E48" i="3"/>
  <c r="L48" i="3"/>
  <c r="E49" i="3"/>
  <c r="L49" i="3"/>
  <c r="E50" i="3"/>
  <c r="L50" i="3"/>
  <c r="E51" i="3"/>
  <c r="L51" i="3"/>
  <c r="E52" i="3"/>
  <c r="L52" i="3"/>
  <c r="L53" i="3"/>
  <c r="E54" i="3"/>
  <c r="L54" i="3"/>
  <c r="E55" i="3"/>
  <c r="L55" i="3"/>
  <c r="E56" i="3"/>
  <c r="L56" i="3"/>
  <c r="E57" i="3"/>
  <c r="L57" i="3"/>
  <c r="E58" i="3"/>
  <c r="L58" i="3"/>
  <c r="E59" i="3"/>
  <c r="L59" i="3"/>
  <c r="E60" i="3"/>
  <c r="L60" i="3"/>
  <c r="D14" i="5"/>
  <c r="D15" i="5"/>
  <c r="D16" i="5"/>
  <c r="D17" i="5"/>
  <c r="D18" i="5"/>
  <c r="D19" i="5"/>
  <c r="D20" i="5"/>
  <c r="D22" i="5"/>
  <c r="D23" i="5"/>
  <c r="D24" i="5"/>
  <c r="D25" i="5"/>
  <c r="D26" i="5"/>
  <c r="D27" i="5"/>
  <c r="D28" i="5"/>
  <c r="D30" i="5"/>
  <c r="D31" i="5"/>
  <c r="D32" i="5"/>
  <c r="D33" i="5"/>
  <c r="D34" i="5"/>
  <c r="D35" i="5"/>
  <c r="D36" i="5"/>
  <c r="D38" i="5"/>
  <c r="D39" i="5"/>
  <c r="D40" i="5"/>
  <c r="D41" i="5"/>
  <c r="D42" i="5"/>
  <c r="D43" i="5"/>
  <c r="D44" i="5"/>
  <c r="D46" i="5"/>
  <c r="D47" i="5"/>
  <c r="D48" i="5"/>
  <c r="D49" i="5"/>
  <c r="D50" i="5"/>
  <c r="D51" i="5"/>
  <c r="D52" i="5"/>
  <c r="D54" i="5"/>
  <c r="D55" i="5"/>
  <c r="D56" i="5"/>
  <c r="D57" i="5"/>
  <c r="D58" i="5"/>
  <c r="D59" i="5"/>
  <c r="D60" i="5"/>
  <c r="E14" i="5"/>
  <c r="L14" i="5"/>
  <c r="E15" i="5"/>
  <c r="L15" i="5"/>
  <c r="E16" i="5"/>
  <c r="L16" i="5"/>
  <c r="E17" i="5"/>
  <c r="L17" i="5"/>
  <c r="E18" i="5"/>
  <c r="L18" i="5"/>
  <c r="E19" i="5"/>
  <c r="L19" i="5"/>
  <c r="E20" i="5"/>
  <c r="L20" i="5"/>
  <c r="L21" i="5"/>
  <c r="E22" i="5"/>
  <c r="L22" i="5"/>
  <c r="E23" i="5"/>
  <c r="L23" i="5"/>
  <c r="E24" i="5"/>
  <c r="L24" i="5"/>
  <c r="E25" i="5"/>
  <c r="L25" i="5"/>
  <c r="E26" i="5"/>
  <c r="L26" i="5"/>
  <c r="E27" i="5"/>
  <c r="L27" i="5"/>
  <c r="E28" i="5"/>
  <c r="L28" i="5"/>
  <c r="L29" i="5"/>
  <c r="E30" i="5"/>
  <c r="L30" i="5"/>
  <c r="E31" i="5"/>
  <c r="L31" i="5"/>
  <c r="E32" i="5"/>
  <c r="L32" i="5"/>
  <c r="E33" i="5"/>
  <c r="L33" i="5"/>
  <c r="E34" i="5"/>
  <c r="L34" i="5"/>
  <c r="E35" i="5"/>
  <c r="L35" i="5"/>
  <c r="E36" i="5"/>
  <c r="L36" i="5"/>
  <c r="L37" i="5"/>
  <c r="E38" i="5"/>
  <c r="L38" i="5"/>
  <c r="E39" i="5"/>
  <c r="L39" i="5"/>
  <c r="E40" i="5"/>
  <c r="L40" i="5"/>
  <c r="E41" i="5"/>
  <c r="L41" i="5"/>
  <c r="E42" i="5"/>
  <c r="L42" i="5"/>
  <c r="E43" i="5"/>
  <c r="L43" i="5"/>
  <c r="E44" i="5"/>
  <c r="L44" i="5"/>
  <c r="L45" i="5"/>
  <c r="E46" i="5"/>
  <c r="L46" i="5"/>
  <c r="E47" i="5"/>
  <c r="L47" i="5"/>
  <c r="E48" i="5"/>
  <c r="L48" i="5"/>
  <c r="E49" i="5"/>
  <c r="L49" i="5"/>
  <c r="E50" i="5"/>
  <c r="L50" i="5"/>
  <c r="E51" i="5"/>
  <c r="L51" i="5"/>
  <c r="E52" i="5"/>
  <c r="L52" i="5"/>
  <c r="L53" i="5"/>
  <c r="E54" i="5"/>
  <c r="L54" i="5"/>
  <c r="E55" i="5"/>
  <c r="L55" i="5"/>
  <c r="E56" i="5"/>
  <c r="L56" i="5"/>
  <c r="E57" i="5"/>
  <c r="L57" i="5"/>
  <c r="E58" i="5"/>
  <c r="L58" i="5"/>
  <c r="E59" i="5"/>
  <c r="L59" i="5"/>
  <c r="E60" i="5"/>
  <c r="L60" i="5"/>
  <c r="D14" i="6"/>
  <c r="D15" i="6"/>
  <c r="D16" i="6"/>
  <c r="D17" i="6"/>
  <c r="D18" i="6"/>
  <c r="D19" i="6"/>
  <c r="D20" i="6"/>
  <c r="D22" i="6"/>
  <c r="D23" i="6"/>
  <c r="D24" i="6"/>
  <c r="D25" i="6"/>
  <c r="D26" i="6"/>
  <c r="D27" i="6"/>
  <c r="D28" i="6"/>
  <c r="D30" i="6"/>
  <c r="D31" i="6"/>
  <c r="D32" i="6"/>
  <c r="D33" i="6"/>
  <c r="D34" i="6"/>
  <c r="D35" i="6"/>
  <c r="D36" i="6"/>
  <c r="D38" i="6"/>
  <c r="D39" i="6"/>
  <c r="D40" i="6"/>
  <c r="D41" i="6"/>
  <c r="D42" i="6"/>
  <c r="D43" i="6"/>
  <c r="D44" i="6"/>
  <c r="D46" i="6"/>
  <c r="D47" i="6"/>
  <c r="D48" i="6"/>
  <c r="D49" i="6"/>
  <c r="D50" i="6"/>
  <c r="D51" i="6"/>
  <c r="D52" i="6"/>
  <c r="D54" i="6"/>
  <c r="D55" i="6"/>
  <c r="D56" i="6"/>
  <c r="D57" i="6"/>
  <c r="D58" i="6"/>
  <c r="D59" i="6"/>
  <c r="D60" i="6"/>
  <c r="E14" i="6"/>
  <c r="L14" i="6"/>
  <c r="E15" i="6"/>
  <c r="L15" i="6"/>
  <c r="E16" i="6"/>
  <c r="L16" i="6"/>
  <c r="E17" i="6"/>
  <c r="L17" i="6"/>
  <c r="E18" i="6"/>
  <c r="L18" i="6"/>
  <c r="E19" i="6"/>
  <c r="L19" i="6"/>
  <c r="E20" i="6"/>
  <c r="L20" i="6"/>
  <c r="L21" i="6"/>
  <c r="E22" i="6"/>
  <c r="L22" i="6"/>
  <c r="E23" i="6"/>
  <c r="L23" i="6"/>
  <c r="E24" i="6"/>
  <c r="J24" i="6"/>
  <c r="L24" i="6"/>
  <c r="E25" i="6"/>
  <c r="L25" i="6"/>
  <c r="E26" i="6"/>
  <c r="L26" i="6"/>
  <c r="E27" i="6"/>
  <c r="L27" i="6"/>
  <c r="E28" i="6"/>
  <c r="L28" i="6"/>
  <c r="L29" i="6"/>
  <c r="E30" i="6"/>
  <c r="L30" i="6"/>
  <c r="E31" i="6"/>
  <c r="L31" i="6"/>
  <c r="E32" i="6"/>
  <c r="L32" i="6"/>
  <c r="E33" i="6"/>
  <c r="L33" i="6"/>
  <c r="E34" i="6"/>
  <c r="L34" i="6"/>
  <c r="E35" i="6"/>
  <c r="L35" i="6"/>
  <c r="E36" i="6"/>
  <c r="L36" i="6"/>
  <c r="L37" i="6"/>
  <c r="E38" i="6"/>
  <c r="L38" i="6"/>
  <c r="E39" i="6"/>
  <c r="L39" i="6"/>
  <c r="E40" i="6"/>
  <c r="L40" i="6"/>
  <c r="E41" i="6"/>
  <c r="L41" i="6"/>
  <c r="E42" i="6"/>
  <c r="L42" i="6"/>
  <c r="E43" i="6"/>
  <c r="L43" i="6"/>
  <c r="E44" i="6"/>
  <c r="L44" i="6"/>
  <c r="L45" i="6"/>
  <c r="E46" i="6"/>
  <c r="L46" i="6"/>
  <c r="E47" i="6"/>
  <c r="L47" i="6"/>
  <c r="E48" i="6"/>
  <c r="L48" i="6"/>
  <c r="E49" i="6"/>
  <c r="L49" i="6"/>
  <c r="E50" i="6"/>
  <c r="L50" i="6"/>
  <c r="E51" i="6"/>
  <c r="L51" i="6"/>
  <c r="E52" i="6"/>
  <c r="L52" i="6"/>
  <c r="L53" i="6"/>
  <c r="E54" i="6"/>
  <c r="L54" i="6"/>
  <c r="E55" i="6"/>
  <c r="L55" i="6"/>
  <c r="E56" i="6"/>
  <c r="L56" i="6"/>
  <c r="E57" i="6"/>
  <c r="L57" i="6"/>
  <c r="E58" i="6"/>
  <c r="L58" i="6"/>
  <c r="E59" i="6"/>
  <c r="L59" i="6"/>
  <c r="E60" i="6"/>
  <c r="L60" i="6"/>
  <c r="D14" i="7"/>
  <c r="D15" i="7"/>
  <c r="D16" i="7"/>
  <c r="D17" i="7"/>
  <c r="D18" i="7"/>
  <c r="D19" i="7"/>
  <c r="D20" i="7"/>
  <c r="D22" i="7"/>
  <c r="D23" i="7"/>
  <c r="D24" i="7"/>
  <c r="D25" i="7"/>
  <c r="D26" i="7"/>
  <c r="D27" i="7"/>
  <c r="D28" i="7"/>
  <c r="D30" i="7"/>
  <c r="D31" i="7"/>
  <c r="D32" i="7"/>
  <c r="D33" i="7"/>
  <c r="D34" i="7"/>
  <c r="D35" i="7"/>
  <c r="D36" i="7"/>
  <c r="D38" i="7"/>
  <c r="D39" i="7"/>
  <c r="D40" i="7"/>
  <c r="D41" i="7"/>
  <c r="D42" i="7"/>
  <c r="D43" i="7"/>
  <c r="D44" i="7"/>
  <c r="D46" i="7"/>
  <c r="D47" i="7"/>
  <c r="D48" i="7"/>
  <c r="D49" i="7"/>
  <c r="D50" i="7"/>
  <c r="D51" i="7"/>
  <c r="D52" i="7"/>
  <c r="D54" i="7"/>
  <c r="D55" i="7"/>
  <c r="D56" i="7"/>
  <c r="D57" i="7"/>
  <c r="D58" i="7"/>
  <c r="D59" i="7"/>
  <c r="D60" i="7"/>
  <c r="E14" i="7"/>
  <c r="L14" i="7"/>
  <c r="E15" i="7"/>
  <c r="L15" i="7"/>
  <c r="E16" i="7"/>
  <c r="L16" i="7"/>
  <c r="E17" i="7"/>
  <c r="L17" i="7"/>
  <c r="E18" i="7"/>
  <c r="L18" i="7"/>
  <c r="E19" i="7"/>
  <c r="L19" i="7"/>
  <c r="E20" i="7"/>
  <c r="L20" i="7"/>
  <c r="L21" i="7"/>
  <c r="E22" i="7"/>
  <c r="L22" i="7"/>
  <c r="E23" i="7"/>
  <c r="L23" i="7"/>
  <c r="E24" i="7"/>
  <c r="L24" i="7"/>
  <c r="E25" i="7"/>
  <c r="L25" i="7"/>
  <c r="E26" i="7"/>
  <c r="L26" i="7"/>
  <c r="E27" i="7"/>
  <c r="L27" i="7"/>
  <c r="E28" i="7"/>
  <c r="L28" i="7"/>
  <c r="L29" i="7"/>
  <c r="E30" i="7"/>
  <c r="L30" i="7"/>
  <c r="E31" i="7"/>
  <c r="L31" i="7"/>
  <c r="E32" i="7"/>
  <c r="L32" i="7"/>
  <c r="E33" i="7"/>
  <c r="J33" i="7"/>
  <c r="L33" i="7"/>
  <c r="E34" i="7"/>
  <c r="L34" i="7"/>
  <c r="E35" i="7"/>
  <c r="L35" i="7"/>
  <c r="E36" i="7"/>
  <c r="L36" i="7"/>
  <c r="L37" i="7"/>
  <c r="E38" i="7"/>
  <c r="L38" i="7"/>
  <c r="E39" i="7"/>
  <c r="L39" i="7"/>
  <c r="E40" i="7"/>
  <c r="L40" i="7"/>
  <c r="E41" i="7"/>
  <c r="L41" i="7"/>
  <c r="E42" i="7"/>
  <c r="L42" i="7"/>
  <c r="E43" i="7"/>
  <c r="L43" i="7"/>
  <c r="E44" i="7"/>
  <c r="L44" i="7"/>
  <c r="L45" i="7"/>
  <c r="L53" i="7"/>
  <c r="L54" i="7"/>
  <c r="D14" i="8"/>
  <c r="D15" i="8"/>
  <c r="D16" i="8"/>
  <c r="D17" i="8"/>
  <c r="D18" i="8"/>
  <c r="D19" i="8"/>
  <c r="D20" i="8"/>
  <c r="D22" i="8"/>
  <c r="D23" i="8"/>
  <c r="D24" i="8"/>
  <c r="D25" i="8"/>
  <c r="D26" i="8"/>
  <c r="D27" i="8"/>
  <c r="D28" i="8"/>
  <c r="D30" i="8"/>
  <c r="D31" i="8"/>
  <c r="D32" i="8"/>
  <c r="D33" i="8"/>
  <c r="D34" i="8"/>
  <c r="D35" i="8"/>
  <c r="D36" i="8"/>
  <c r="D38" i="8"/>
  <c r="D39" i="8"/>
  <c r="D40" i="8"/>
  <c r="D41" i="8"/>
  <c r="D42" i="8"/>
  <c r="D43" i="8"/>
  <c r="D44" i="8"/>
  <c r="D46" i="8"/>
  <c r="D47" i="8"/>
  <c r="D48" i="8"/>
  <c r="D49" i="8"/>
  <c r="D50" i="8"/>
  <c r="D51" i="8"/>
  <c r="D52" i="8"/>
  <c r="D54" i="8"/>
  <c r="D55" i="8"/>
  <c r="D56" i="8"/>
  <c r="D57" i="8"/>
  <c r="D58" i="8"/>
  <c r="D59" i="8"/>
  <c r="D60" i="8"/>
  <c r="E14" i="8"/>
  <c r="L14" i="8"/>
  <c r="E15" i="8"/>
  <c r="L15" i="8"/>
  <c r="E16" i="8"/>
  <c r="L16" i="8"/>
  <c r="E17" i="8"/>
  <c r="L17" i="8"/>
  <c r="E18" i="8"/>
  <c r="L18" i="8"/>
  <c r="E19" i="8"/>
  <c r="L19" i="8"/>
  <c r="E20" i="8"/>
  <c r="L20" i="8"/>
  <c r="L21" i="8"/>
  <c r="E22" i="8"/>
  <c r="L22" i="8"/>
  <c r="E23" i="8"/>
  <c r="L23" i="8"/>
  <c r="E24" i="8"/>
  <c r="L24" i="8"/>
  <c r="E25" i="8"/>
  <c r="L25" i="8"/>
  <c r="E26" i="8"/>
  <c r="L26" i="8"/>
  <c r="E27" i="8"/>
  <c r="L27" i="8"/>
  <c r="E28" i="8"/>
  <c r="L28" i="8"/>
  <c r="L29" i="8"/>
  <c r="L30" i="8"/>
  <c r="L37" i="8"/>
  <c r="L45" i="8"/>
  <c r="L46" i="8"/>
  <c r="L53" i="8"/>
  <c r="L54" i="8"/>
  <c r="D18" i="9"/>
  <c r="D19" i="9"/>
  <c r="D20" i="9"/>
  <c r="D22" i="9"/>
  <c r="D23" i="9"/>
  <c r="D24" i="9"/>
  <c r="D25" i="9"/>
  <c r="D26" i="9"/>
  <c r="D27" i="9"/>
  <c r="D28" i="9"/>
  <c r="D30" i="9"/>
  <c r="D31" i="9"/>
  <c r="D32" i="9"/>
  <c r="D33" i="9"/>
  <c r="D34" i="9"/>
  <c r="D35" i="9"/>
  <c r="D36" i="9"/>
  <c r="D38" i="9"/>
  <c r="D39" i="9"/>
  <c r="D40" i="9"/>
  <c r="D41" i="9"/>
  <c r="D42" i="9"/>
  <c r="D43" i="9"/>
  <c r="D44" i="9"/>
  <c r="D46" i="9"/>
  <c r="D47" i="9"/>
  <c r="D48" i="9"/>
  <c r="D49" i="9"/>
  <c r="D50" i="9"/>
  <c r="D51" i="9"/>
  <c r="D52" i="9"/>
  <c r="D54" i="9"/>
  <c r="D55" i="9"/>
  <c r="D56" i="9"/>
  <c r="D57" i="9"/>
  <c r="D58" i="9"/>
  <c r="D59" i="9"/>
  <c r="D60" i="9"/>
  <c r="L29" i="9"/>
  <c r="L37" i="9"/>
  <c r="L45" i="9"/>
  <c r="D16" i="10"/>
  <c r="D17" i="10"/>
  <c r="D18" i="10"/>
  <c r="D19" i="10"/>
  <c r="D20" i="10"/>
  <c r="D22" i="10"/>
  <c r="D23" i="10"/>
  <c r="D24" i="10"/>
  <c r="D25" i="10"/>
  <c r="D26" i="10"/>
  <c r="D27" i="10"/>
  <c r="D28" i="10"/>
  <c r="D30" i="10"/>
  <c r="D31" i="10"/>
  <c r="D32" i="10"/>
  <c r="D33" i="10"/>
  <c r="D34" i="10"/>
  <c r="D35" i="10"/>
  <c r="D36" i="10"/>
  <c r="D38" i="10"/>
  <c r="D39" i="10"/>
  <c r="D40" i="10"/>
  <c r="D41" i="10"/>
  <c r="D42" i="10"/>
  <c r="D43" i="10"/>
  <c r="D44" i="10"/>
  <c r="D46" i="10"/>
  <c r="D47" i="10"/>
  <c r="D48" i="10"/>
  <c r="D49" i="10"/>
  <c r="D50" i="10"/>
  <c r="D51" i="10"/>
  <c r="D52" i="10"/>
  <c r="D54" i="10"/>
  <c r="D55" i="10"/>
  <c r="D56" i="10"/>
  <c r="D57" i="10"/>
  <c r="D58" i="10"/>
  <c r="D59" i="10"/>
  <c r="D60" i="10"/>
  <c r="L29" i="10"/>
  <c r="L45" i="10"/>
  <c r="D52" i="11"/>
  <c r="D54" i="11"/>
  <c r="L37" i="11"/>
  <c r="L45" i="11"/>
  <c r="D16" i="13"/>
  <c r="D17" i="13"/>
  <c r="D18" i="13"/>
  <c r="D19" i="13"/>
  <c r="D20" i="13"/>
  <c r="D22" i="13"/>
  <c r="D23" i="13"/>
  <c r="D24" i="13"/>
  <c r="D25" i="13"/>
  <c r="D26" i="13"/>
  <c r="D27" i="13"/>
  <c r="D28" i="13"/>
  <c r="D30" i="13"/>
  <c r="D31" i="13"/>
  <c r="D32" i="13"/>
  <c r="D33" i="13"/>
  <c r="D34" i="13"/>
  <c r="D35" i="13"/>
  <c r="D36" i="13"/>
  <c r="D38" i="13"/>
  <c r="D39" i="13"/>
  <c r="D40" i="13"/>
  <c r="D41" i="13"/>
  <c r="D42" i="13"/>
  <c r="D43" i="13"/>
  <c r="D44" i="13"/>
  <c r="D46" i="13"/>
  <c r="D47" i="13"/>
  <c r="D48" i="13"/>
  <c r="D49" i="13"/>
  <c r="D50" i="13"/>
  <c r="D51" i="13"/>
  <c r="D52" i="13"/>
  <c r="D54" i="13"/>
  <c r="D55" i="13"/>
  <c r="D56" i="13"/>
  <c r="D57" i="13"/>
  <c r="D58" i="13"/>
  <c r="D59" i="13"/>
  <c r="D60" i="13"/>
  <c r="L37" i="13"/>
  <c r="L45" i="13"/>
  <c r="O43" i="4"/>
  <c r="Q21" i="11"/>
  <c r="E61" i="7"/>
  <c r="P29" i="11"/>
  <c r="E62" i="13"/>
  <c r="E62" i="9"/>
  <c r="E66" i="9"/>
  <c r="L66" i="9"/>
  <c r="Q37" i="13"/>
  <c r="P29" i="9"/>
  <c r="E53" i="8"/>
  <c r="E45" i="8"/>
  <c r="E66" i="13"/>
  <c r="L66" i="13"/>
  <c r="E64" i="13"/>
  <c r="L64" i="13"/>
  <c r="Q61" i="13"/>
  <c r="P53" i="13"/>
  <c r="Q45" i="13"/>
  <c r="P45" i="13"/>
  <c r="P61" i="13"/>
  <c r="P37" i="13"/>
  <c r="B15" i="13"/>
  <c r="R15" i="13"/>
  <c r="P53" i="11"/>
  <c r="B15" i="11"/>
  <c r="R15" i="11"/>
  <c r="P45" i="11"/>
  <c r="P37" i="11"/>
  <c r="Q37" i="11"/>
  <c r="P45" i="10"/>
  <c r="E66" i="10"/>
  <c r="L66" i="10"/>
  <c r="P29" i="10"/>
  <c r="B15" i="10"/>
  <c r="R15" i="10"/>
  <c r="B15" i="9"/>
  <c r="Q37" i="9"/>
  <c r="Q29" i="9"/>
  <c r="B17" i="9"/>
  <c r="R17" i="9"/>
  <c r="Q21" i="9"/>
  <c r="P45" i="9"/>
  <c r="P37" i="9"/>
  <c r="P53" i="9"/>
  <c r="E37" i="8"/>
  <c r="L61" i="8"/>
  <c r="L61" i="7"/>
  <c r="E53" i="7"/>
  <c r="P61" i="11"/>
  <c r="Q53" i="11"/>
  <c r="E64" i="11"/>
  <c r="L64" i="11"/>
  <c r="P61" i="10"/>
  <c r="Q53" i="10"/>
  <c r="Q37" i="10"/>
  <c r="O44" i="4"/>
  <c r="N44" i="4"/>
  <c r="E64" i="9"/>
  <c r="L64" i="9"/>
  <c r="Q53" i="13"/>
  <c r="Q53" i="9"/>
  <c r="R16" i="13"/>
  <c r="B16" i="13"/>
  <c r="L62" i="13"/>
  <c r="Q45" i="11"/>
  <c r="L62" i="11"/>
  <c r="Q61" i="11"/>
  <c r="R16" i="11"/>
  <c r="B16" i="11"/>
  <c r="R16" i="10"/>
  <c r="B16" i="10"/>
  <c r="P53" i="10"/>
  <c r="Q61" i="10"/>
  <c r="L62" i="10"/>
  <c r="Q45" i="10"/>
  <c r="L62" i="9"/>
  <c r="P61" i="9"/>
  <c r="Q61" i="9"/>
  <c r="Q45" i="9"/>
  <c r="R18" i="9"/>
  <c r="B18" i="9"/>
  <c r="J65" i="8"/>
  <c r="J63" i="8"/>
  <c r="J21" i="8"/>
  <c r="R14" i="8"/>
  <c r="B14" i="8"/>
  <c r="O45" i="4"/>
  <c r="N45" i="4"/>
  <c r="B17" i="13"/>
  <c r="R17" i="13"/>
  <c r="B17" i="11"/>
  <c r="R17" i="11"/>
  <c r="B17" i="10"/>
  <c r="R17" i="10"/>
  <c r="R19" i="9"/>
  <c r="B19" i="9"/>
  <c r="E29" i="8"/>
  <c r="B15" i="8"/>
  <c r="R15" i="8"/>
  <c r="J62" i="8"/>
  <c r="P53" i="8"/>
  <c r="E21" i="8"/>
  <c r="P37" i="8"/>
  <c r="O46" i="4"/>
  <c r="N46" i="4"/>
  <c r="B18" i="13"/>
  <c r="R18" i="13"/>
  <c r="R18" i="11"/>
  <c r="B18" i="11"/>
  <c r="R18" i="10"/>
  <c r="B18" i="10"/>
  <c r="R20" i="9"/>
  <c r="R21" i="9"/>
  <c r="B20" i="9"/>
  <c r="E62" i="8"/>
  <c r="E66" i="8"/>
  <c r="P61" i="8"/>
  <c r="P45" i="8"/>
  <c r="Q53" i="8"/>
  <c r="B16" i="8"/>
  <c r="R16" i="8"/>
  <c r="J66" i="8"/>
  <c r="J64" i="8"/>
  <c r="Q21" i="8"/>
  <c r="Q45" i="8"/>
  <c r="O47" i="4"/>
  <c r="N47" i="4"/>
  <c r="B19" i="13"/>
  <c r="R19" i="13"/>
  <c r="R19" i="11"/>
  <c r="B19" i="11"/>
  <c r="B19" i="10"/>
  <c r="R19" i="10"/>
  <c r="S21" i="9"/>
  <c r="R22" i="9"/>
  <c r="B22" i="9"/>
  <c r="L66" i="8"/>
  <c r="E64" i="8"/>
  <c r="L64" i="8"/>
  <c r="Q29" i="8"/>
  <c r="Q61" i="8"/>
  <c r="L62" i="8"/>
  <c r="Q37" i="8"/>
  <c r="P29" i="8"/>
  <c r="R17" i="8"/>
  <c r="B17" i="8"/>
  <c r="O48" i="4"/>
  <c r="N48" i="4"/>
  <c r="R20" i="13"/>
  <c r="S21" i="13"/>
  <c r="B20" i="13"/>
  <c r="R20" i="11"/>
  <c r="B20" i="11"/>
  <c r="R20" i="10"/>
  <c r="R21" i="10"/>
  <c r="B20" i="10"/>
  <c r="R23" i="9"/>
  <c r="B23" i="9"/>
  <c r="R18" i="8"/>
  <c r="B18" i="8"/>
  <c r="O49" i="4"/>
  <c r="N49" i="4"/>
  <c r="S21" i="10"/>
  <c r="R21" i="13"/>
  <c r="R22" i="13"/>
  <c r="B22" i="13"/>
  <c r="R21" i="11"/>
  <c r="S21" i="11"/>
  <c r="R22" i="11"/>
  <c r="B22" i="11"/>
  <c r="B22" i="10"/>
  <c r="R22" i="10"/>
  <c r="B24" i="9"/>
  <c r="R24" i="9"/>
  <c r="R19" i="8"/>
  <c r="B19" i="8"/>
  <c r="O50" i="4"/>
  <c r="N50" i="4"/>
  <c r="R23" i="13"/>
  <c r="B23" i="13"/>
  <c r="R23" i="11"/>
  <c r="B23" i="11"/>
  <c r="R23" i="10"/>
  <c r="B23" i="10"/>
  <c r="B25" i="9"/>
  <c r="R25" i="9"/>
  <c r="B20" i="8"/>
  <c r="R20" i="8"/>
  <c r="R21" i="8"/>
  <c r="O51" i="4"/>
  <c r="N51" i="4"/>
  <c r="B24" i="13"/>
  <c r="R24" i="13"/>
  <c r="B24" i="11"/>
  <c r="R24" i="11"/>
  <c r="R24" i="10"/>
  <c r="B24" i="10"/>
  <c r="R26" i="9"/>
  <c r="B26" i="9"/>
  <c r="R22" i="8"/>
  <c r="B22" i="8"/>
  <c r="S21" i="8"/>
  <c r="O52" i="4"/>
  <c r="N52" i="4"/>
  <c r="B25" i="13"/>
  <c r="R25" i="13"/>
  <c r="B25" i="11"/>
  <c r="R25" i="11"/>
  <c r="R25" i="10"/>
  <c r="B25" i="10"/>
  <c r="R27" i="9"/>
  <c r="B27" i="9"/>
  <c r="B23" i="8"/>
  <c r="R23" i="8"/>
  <c r="N53" i="4"/>
  <c r="O53" i="4"/>
  <c r="R26" i="13"/>
  <c r="B26" i="13"/>
  <c r="R26" i="11"/>
  <c r="B26" i="11"/>
  <c r="R26" i="10"/>
  <c r="B26" i="10"/>
  <c r="R28" i="9"/>
  <c r="B28" i="9"/>
  <c r="R24" i="8"/>
  <c r="B24" i="8"/>
  <c r="R27" i="13"/>
  <c r="B27" i="13"/>
  <c r="R27" i="11"/>
  <c r="B27" i="11"/>
  <c r="R27" i="10"/>
  <c r="B27" i="10"/>
  <c r="R30" i="9"/>
  <c r="B30" i="9"/>
  <c r="S29" i="9"/>
  <c r="R29" i="9"/>
  <c r="R25" i="8"/>
  <c r="B25" i="8"/>
  <c r="B28" i="13"/>
  <c r="R28" i="13"/>
  <c r="B28" i="11"/>
  <c r="R28" i="11"/>
  <c r="B28" i="10"/>
  <c r="R28" i="10"/>
  <c r="S29" i="10"/>
  <c r="R31" i="9"/>
  <c r="B31" i="9"/>
  <c r="R26" i="8"/>
  <c r="B26" i="8"/>
  <c r="S29" i="13"/>
  <c r="R29" i="13"/>
  <c r="R30" i="13"/>
  <c r="B30" i="13"/>
  <c r="S29" i="11"/>
  <c r="R29" i="11"/>
  <c r="R30" i="11"/>
  <c r="B30" i="11"/>
  <c r="R30" i="10"/>
  <c r="B30" i="10"/>
  <c r="R29" i="10"/>
  <c r="R32" i="9"/>
  <c r="B32" i="9"/>
  <c r="B27" i="8"/>
  <c r="R27" i="8"/>
  <c r="B31" i="13"/>
  <c r="R31" i="13"/>
  <c r="B31" i="11"/>
  <c r="R31" i="11"/>
  <c r="B31" i="10"/>
  <c r="R31" i="10"/>
  <c r="B30" i="8"/>
  <c r="R33" i="9"/>
  <c r="B33" i="9"/>
  <c r="R28" i="8"/>
  <c r="B28" i="8"/>
  <c r="B32" i="13"/>
  <c r="R32" i="13"/>
  <c r="B32" i="11"/>
  <c r="R32" i="11"/>
  <c r="R32" i="10"/>
  <c r="B32" i="10"/>
  <c r="B31" i="8"/>
  <c r="R34" i="9"/>
  <c r="B34" i="9"/>
  <c r="S29" i="8"/>
  <c r="R29" i="8"/>
  <c r="R30" i="8"/>
  <c r="R33" i="13"/>
  <c r="B33" i="13"/>
  <c r="B33" i="11"/>
  <c r="R33" i="11"/>
  <c r="R33" i="10"/>
  <c r="B33" i="10"/>
  <c r="B32" i="8"/>
  <c r="B35" i="9"/>
  <c r="R35" i="9"/>
  <c r="R31" i="8"/>
  <c r="R34" i="13"/>
  <c r="B34" i="13"/>
  <c r="R34" i="11"/>
  <c r="B34" i="11"/>
  <c r="R34" i="10"/>
  <c r="B34" i="10"/>
  <c r="B33" i="8"/>
  <c r="B36" i="9"/>
  <c r="R36" i="9"/>
  <c r="R32" i="8"/>
  <c r="B35" i="13"/>
  <c r="R35" i="13"/>
  <c r="B35" i="11"/>
  <c r="R35" i="11"/>
  <c r="B35" i="10"/>
  <c r="R35" i="10"/>
  <c r="B34" i="8"/>
  <c r="S37" i="9"/>
  <c r="R37" i="9"/>
  <c r="B38" i="9"/>
  <c r="R38" i="9"/>
  <c r="R33" i="8"/>
  <c r="B36" i="13"/>
  <c r="R36" i="13"/>
  <c r="R36" i="11"/>
  <c r="B36" i="11"/>
  <c r="R36" i="10"/>
  <c r="B36" i="10"/>
  <c r="B35" i="8"/>
  <c r="B39" i="9"/>
  <c r="R39" i="9"/>
  <c r="R34" i="8"/>
  <c r="S37" i="13"/>
  <c r="R37" i="13"/>
  <c r="R38" i="13"/>
  <c r="B38" i="13"/>
  <c r="S37" i="11"/>
  <c r="R37" i="11"/>
  <c r="B38" i="11"/>
  <c r="R38" i="11"/>
  <c r="S37" i="10"/>
  <c r="R37" i="10"/>
  <c r="R38" i="10"/>
  <c r="B38" i="10"/>
  <c r="B36" i="8"/>
  <c r="R40" i="9"/>
  <c r="B40" i="9"/>
  <c r="R35" i="8"/>
  <c r="B39" i="13"/>
  <c r="R39" i="13"/>
  <c r="B39" i="11"/>
  <c r="R39" i="11"/>
  <c r="R39" i="10"/>
  <c r="B39" i="10"/>
  <c r="B38" i="8"/>
  <c r="R41" i="9"/>
  <c r="B41" i="9"/>
  <c r="R36" i="8"/>
  <c r="R40" i="13"/>
  <c r="B40" i="13"/>
  <c r="R40" i="11"/>
  <c r="B40" i="11"/>
  <c r="R40" i="10"/>
  <c r="B40" i="10"/>
  <c r="B39" i="8"/>
  <c r="B42" i="9"/>
  <c r="R42" i="9"/>
  <c r="S37" i="8"/>
  <c r="R37" i="8"/>
  <c r="R38" i="8"/>
  <c r="R41" i="13"/>
  <c r="B41" i="13"/>
  <c r="R41" i="11"/>
  <c r="B41" i="11"/>
  <c r="R41" i="10"/>
  <c r="B41" i="10"/>
  <c r="B40" i="8"/>
  <c r="B43" i="9"/>
  <c r="R43" i="9"/>
  <c r="R39" i="8"/>
  <c r="R42" i="13"/>
  <c r="B42" i="13"/>
  <c r="R42" i="11"/>
  <c r="B42" i="11"/>
  <c r="R42" i="10"/>
  <c r="B42" i="10"/>
  <c r="B41" i="8"/>
  <c r="R44" i="9"/>
  <c r="B44" i="9"/>
  <c r="R40" i="8"/>
  <c r="B43" i="13"/>
  <c r="R43" i="13"/>
  <c r="R43" i="11"/>
  <c r="B43" i="11"/>
  <c r="R43" i="10"/>
  <c r="B43" i="10"/>
  <c r="B42" i="8"/>
  <c r="S45" i="9"/>
  <c r="R45" i="9"/>
  <c r="R46" i="9"/>
  <c r="B46" i="9"/>
  <c r="R41" i="8"/>
  <c r="R44" i="13"/>
  <c r="B44" i="13"/>
  <c r="R44" i="11"/>
  <c r="B44" i="11"/>
  <c r="R44" i="10"/>
  <c r="B44" i="10"/>
  <c r="B43" i="8"/>
  <c r="R47" i="9"/>
  <c r="B47" i="9"/>
  <c r="R42" i="8"/>
  <c r="R46" i="13"/>
  <c r="B46" i="13"/>
  <c r="S45" i="13"/>
  <c r="R45" i="13"/>
  <c r="S45" i="11"/>
  <c r="R45" i="11"/>
  <c r="B46" i="11"/>
  <c r="R46" i="11"/>
  <c r="S45" i="10"/>
  <c r="R45" i="10"/>
  <c r="R46" i="10"/>
  <c r="B46" i="10"/>
  <c r="B44" i="8"/>
  <c r="R48" i="9"/>
  <c r="B48" i="9"/>
  <c r="R43" i="8"/>
  <c r="R47" i="13"/>
  <c r="B47" i="13"/>
  <c r="R47" i="11"/>
  <c r="B47" i="11"/>
  <c r="R47" i="10"/>
  <c r="B47" i="10"/>
  <c r="B46" i="8"/>
  <c r="R49" i="9"/>
  <c r="B49" i="9"/>
  <c r="R44" i="8"/>
  <c r="R48" i="13"/>
  <c r="B48" i="13"/>
  <c r="R48" i="11"/>
  <c r="B48" i="11"/>
  <c r="R48" i="10"/>
  <c r="B48" i="10"/>
  <c r="B47" i="8"/>
  <c r="R50" i="9"/>
  <c r="B50" i="9"/>
  <c r="S45" i="8"/>
  <c r="R45" i="8"/>
  <c r="R46" i="8"/>
  <c r="B49" i="13"/>
  <c r="R49" i="13"/>
  <c r="R49" i="11"/>
  <c r="B49" i="11"/>
  <c r="B49" i="10"/>
  <c r="R49" i="10"/>
  <c r="B48" i="8"/>
  <c r="R51" i="9"/>
  <c r="B51" i="9"/>
  <c r="R47" i="8"/>
  <c r="R50" i="13"/>
  <c r="B50" i="13"/>
  <c r="R50" i="11"/>
  <c r="B50" i="11"/>
  <c r="R50" i="10"/>
  <c r="B50" i="10"/>
  <c r="B49" i="8"/>
  <c r="R52" i="9"/>
  <c r="B52" i="9"/>
  <c r="R48" i="8"/>
  <c r="R51" i="13"/>
  <c r="B51" i="13"/>
  <c r="R51" i="11"/>
  <c r="R52" i="11"/>
  <c r="R53" i="11"/>
  <c r="B51" i="11"/>
  <c r="R51" i="10"/>
  <c r="B51" i="10"/>
  <c r="B50" i="8"/>
  <c r="S53" i="9"/>
  <c r="R53" i="9"/>
  <c r="B54" i="9"/>
  <c r="R54" i="9"/>
  <c r="R49" i="8"/>
  <c r="R52" i="13"/>
  <c r="B52" i="13"/>
  <c r="B52" i="11"/>
  <c r="R52" i="10"/>
  <c r="B52" i="10"/>
  <c r="B51" i="8"/>
  <c r="R55" i="9"/>
  <c r="B55" i="9"/>
  <c r="R50" i="8"/>
  <c r="S53" i="13"/>
  <c r="R53" i="13"/>
  <c r="R54" i="13"/>
  <c r="B54" i="13"/>
  <c r="S53" i="11"/>
  <c r="R54" i="10"/>
  <c r="B54" i="10"/>
  <c r="S53" i="10"/>
  <c r="R53" i="10"/>
  <c r="B52" i="8"/>
  <c r="R56" i="9"/>
  <c r="B56" i="9"/>
  <c r="R51" i="8"/>
  <c r="R55" i="13"/>
  <c r="B55" i="13"/>
  <c r="R55" i="10"/>
  <c r="B55" i="10"/>
  <c r="B54" i="8"/>
  <c r="B57" i="9"/>
  <c r="R57" i="9"/>
  <c r="R52" i="8"/>
  <c r="B56" i="13"/>
  <c r="R56" i="13"/>
  <c r="B56" i="10"/>
  <c r="R56" i="10"/>
  <c r="B55" i="8"/>
  <c r="R58" i="9"/>
  <c r="B58" i="9"/>
  <c r="S53" i="8"/>
  <c r="R53" i="8"/>
  <c r="R54" i="8"/>
  <c r="B57" i="13"/>
  <c r="R57" i="13"/>
  <c r="R57" i="10"/>
  <c r="B57" i="10"/>
  <c r="B56" i="8"/>
  <c r="R59" i="9"/>
  <c r="B59" i="9"/>
  <c r="R55" i="8"/>
  <c r="R58" i="13"/>
  <c r="B58" i="13"/>
  <c r="R58" i="10"/>
  <c r="B58" i="10"/>
  <c r="B57" i="8"/>
  <c r="R60" i="9"/>
  <c r="B60" i="9"/>
  <c r="R56" i="8"/>
  <c r="R59" i="13"/>
  <c r="B59" i="13"/>
  <c r="R59" i="10"/>
  <c r="B59" i="10"/>
  <c r="B58" i="8"/>
  <c r="S61" i="9"/>
  <c r="R61" i="9"/>
  <c r="R62" i="9"/>
  <c r="R57" i="8"/>
  <c r="B60" i="13"/>
  <c r="R60" i="13"/>
  <c r="B60" i="10"/>
  <c r="R60" i="10"/>
  <c r="B60" i="8"/>
  <c r="B59" i="8"/>
  <c r="R58" i="8"/>
  <c r="S61" i="13"/>
  <c r="R61" i="13"/>
  <c r="R62" i="13"/>
  <c r="S61" i="10"/>
  <c r="R61" i="10"/>
  <c r="R62" i="10"/>
  <c r="R59" i="8"/>
  <c r="R60" i="8"/>
  <c r="S61" i="8"/>
  <c r="R61" i="8"/>
  <c r="R62" i="8"/>
  <c r="J65" i="7"/>
  <c r="J63" i="7"/>
  <c r="J37" i="7"/>
  <c r="J21" i="7"/>
  <c r="B14" i="7"/>
  <c r="R14" i="7"/>
  <c r="E45" i="7"/>
  <c r="E29" i="7"/>
  <c r="R15" i="7"/>
  <c r="B15" i="7"/>
  <c r="Q21" i="7"/>
  <c r="E21" i="7"/>
  <c r="E37" i="7"/>
  <c r="J62" i="7"/>
  <c r="P37" i="7"/>
  <c r="P45" i="7"/>
  <c r="Q29" i="7"/>
  <c r="E62" i="7"/>
  <c r="E66" i="7"/>
  <c r="J66" i="7"/>
  <c r="J64" i="7"/>
  <c r="R16" i="7"/>
  <c r="B16" i="7"/>
  <c r="P61" i="7"/>
  <c r="P29" i="7"/>
  <c r="L62" i="7"/>
  <c r="E64" i="7"/>
  <c r="L64" i="7"/>
  <c r="Q61" i="7"/>
  <c r="Q37" i="7"/>
  <c r="P53" i="7"/>
  <c r="Q53" i="7"/>
  <c r="Q45" i="7"/>
  <c r="B17" i="7"/>
  <c r="R17" i="7"/>
  <c r="L66" i="7"/>
  <c r="R18" i="7"/>
  <c r="B18" i="7"/>
  <c r="J65" i="6"/>
  <c r="J63" i="6"/>
  <c r="J37" i="6"/>
  <c r="J21" i="6"/>
  <c r="R19" i="7"/>
  <c r="B19" i="7"/>
  <c r="P53" i="6"/>
  <c r="J62" i="6"/>
  <c r="J66" i="6"/>
  <c r="B14" i="6"/>
  <c r="R14" i="6"/>
  <c r="E37" i="6"/>
  <c r="E61" i="6"/>
  <c r="L61" i="6"/>
  <c r="R15" i="6"/>
  <c r="B15" i="6"/>
  <c r="E21" i="6"/>
  <c r="E29" i="6"/>
  <c r="E45" i="6"/>
  <c r="E53" i="6"/>
  <c r="Q29" i="6"/>
  <c r="Q21" i="6"/>
  <c r="R20" i="7"/>
  <c r="B20" i="7"/>
  <c r="J64" i="6"/>
  <c r="P29" i="6"/>
  <c r="E62" i="6"/>
  <c r="E66" i="6"/>
  <c r="L66" i="6"/>
  <c r="Q61" i="6"/>
  <c r="P37" i="6"/>
  <c r="Q37" i="6"/>
  <c r="R16" i="6"/>
  <c r="B16" i="6"/>
  <c r="R16" i="1"/>
  <c r="E37" i="1"/>
  <c r="E53" i="1"/>
  <c r="E21" i="2"/>
  <c r="J29" i="2"/>
  <c r="J21" i="2"/>
  <c r="J37" i="2"/>
  <c r="J62" i="2"/>
  <c r="E29" i="2"/>
  <c r="M37" i="2"/>
  <c r="P37" i="2"/>
  <c r="L61" i="2"/>
  <c r="M61" i="2"/>
  <c r="Q21" i="3"/>
  <c r="P37" i="3"/>
  <c r="E45" i="3"/>
  <c r="L61" i="3"/>
  <c r="B15" i="5"/>
  <c r="J65" i="5"/>
  <c r="J63" i="5"/>
  <c r="L61" i="5"/>
  <c r="J37" i="5"/>
  <c r="J21" i="5"/>
  <c r="R14" i="5"/>
  <c r="B14" i="5"/>
  <c r="P37" i="5"/>
  <c r="J65" i="3"/>
  <c r="J63" i="3"/>
  <c r="E61" i="3"/>
  <c r="J37" i="3"/>
  <c r="J29" i="3"/>
  <c r="J21" i="3"/>
  <c r="J62" i="3"/>
  <c r="J64" i="3"/>
  <c r="E21" i="3"/>
  <c r="E37" i="3"/>
  <c r="B15" i="3"/>
  <c r="R15" i="3"/>
  <c r="B14" i="3"/>
  <c r="R14" i="3"/>
  <c r="E53" i="3"/>
  <c r="J65" i="2"/>
  <c r="J63" i="2"/>
  <c r="E61" i="2"/>
  <c r="E37" i="2"/>
  <c r="B15" i="1"/>
  <c r="J21" i="1"/>
  <c r="J29" i="1"/>
  <c r="J37" i="1"/>
  <c r="J54" i="1"/>
  <c r="B14" i="1"/>
  <c r="J57" i="1"/>
  <c r="J55" i="1"/>
  <c r="E45" i="1"/>
  <c r="R14" i="1"/>
  <c r="E29" i="1"/>
  <c r="R15" i="1"/>
  <c r="J58" i="1"/>
  <c r="J56" i="1"/>
  <c r="M45" i="2"/>
  <c r="L53" i="1"/>
  <c r="P45" i="3"/>
  <c r="M53" i="2"/>
  <c r="J64" i="2"/>
  <c r="J66" i="2"/>
  <c r="Q21" i="1"/>
  <c r="Q29" i="1"/>
  <c r="E21" i="5"/>
  <c r="Q21" i="5"/>
  <c r="E21" i="1"/>
  <c r="E54" i="1"/>
  <c r="B16" i="1"/>
  <c r="E53" i="2"/>
  <c r="B14" i="2"/>
  <c r="E45" i="2"/>
  <c r="E29" i="3"/>
  <c r="E62" i="3"/>
  <c r="P45" i="2"/>
  <c r="R14" i="2"/>
  <c r="J66" i="3"/>
  <c r="Q37" i="3"/>
  <c r="E62" i="2"/>
  <c r="P29" i="3"/>
  <c r="R15" i="5"/>
  <c r="E61" i="5"/>
  <c r="E29" i="5"/>
  <c r="E37" i="5"/>
  <c r="J62" i="5"/>
  <c r="E53" i="5"/>
  <c r="B16" i="5"/>
  <c r="R16" i="3"/>
  <c r="B16" i="3"/>
  <c r="B16" i="2"/>
  <c r="R16" i="2"/>
  <c r="B15" i="2"/>
  <c r="R15" i="2"/>
  <c r="B17" i="1"/>
  <c r="R21" i="7"/>
  <c r="R22" i="7"/>
  <c r="B22" i="7"/>
  <c r="S21" i="7"/>
  <c r="E64" i="6"/>
  <c r="L64" i="6"/>
  <c r="Q53" i="6"/>
  <c r="P45" i="6"/>
  <c r="L62" i="6"/>
  <c r="Q45" i="6"/>
  <c r="P61" i="6"/>
  <c r="R17" i="6"/>
  <c r="B17" i="6"/>
  <c r="P45" i="5"/>
  <c r="E45" i="5"/>
  <c r="Q53" i="5"/>
  <c r="J66" i="5"/>
  <c r="J64" i="5"/>
  <c r="E62" i="5"/>
  <c r="M29" i="2"/>
  <c r="Q53" i="2"/>
  <c r="E66" i="3"/>
  <c r="L66" i="3"/>
  <c r="E64" i="3"/>
  <c r="L64" i="3"/>
  <c r="R17" i="1"/>
  <c r="P61" i="2"/>
  <c r="E58" i="1"/>
  <c r="L58" i="1"/>
  <c r="E56" i="1"/>
  <c r="L56" i="1"/>
  <c r="P29" i="2"/>
  <c r="P53" i="2"/>
  <c r="P53" i="1"/>
  <c r="P37" i="1"/>
  <c r="P45" i="1"/>
  <c r="Q29" i="3"/>
  <c r="Q45" i="1"/>
  <c r="L62" i="2"/>
  <c r="Q29" i="2"/>
  <c r="E66" i="2"/>
  <c r="L66" i="2"/>
  <c r="E64" i="2"/>
  <c r="L64" i="2"/>
  <c r="Q53" i="3"/>
  <c r="Q29" i="5"/>
  <c r="Q45" i="3"/>
  <c r="Q37" i="5"/>
  <c r="P29" i="1"/>
  <c r="Q37" i="1"/>
  <c r="Q37" i="2"/>
  <c r="Q45" i="2"/>
  <c r="L62" i="3"/>
  <c r="R16" i="5"/>
  <c r="Q21" i="2"/>
  <c r="B17" i="3"/>
  <c r="R17" i="3"/>
  <c r="R17" i="2"/>
  <c r="B17" i="2"/>
  <c r="R23" i="7"/>
  <c r="B23" i="7"/>
  <c r="B18" i="6"/>
  <c r="R18" i="6"/>
  <c r="Q61" i="5"/>
  <c r="P53" i="5"/>
  <c r="P61" i="5"/>
  <c r="L62" i="5"/>
  <c r="E64" i="5"/>
  <c r="L64" i="5"/>
  <c r="E66" i="5"/>
  <c r="L66" i="5"/>
  <c r="P61" i="3"/>
  <c r="Q61" i="3"/>
  <c r="P53" i="3"/>
  <c r="L54" i="1"/>
  <c r="B18" i="1"/>
  <c r="R18" i="1"/>
  <c r="Q53" i="1"/>
  <c r="Q61" i="2"/>
  <c r="B17" i="5"/>
  <c r="R17" i="5"/>
  <c r="P29" i="5"/>
  <c r="Q45" i="5"/>
  <c r="R18" i="3"/>
  <c r="B18" i="3"/>
  <c r="B18" i="2"/>
  <c r="R18" i="2"/>
  <c r="R24" i="7"/>
  <c r="B24" i="7"/>
  <c r="R19" i="6"/>
  <c r="B19" i="6"/>
  <c r="R18" i="5"/>
  <c r="B18" i="5"/>
  <c r="R19" i="1"/>
  <c r="B19" i="1"/>
  <c r="R19" i="3"/>
  <c r="B19" i="3"/>
  <c r="R19" i="2"/>
  <c r="B19" i="2"/>
  <c r="R25" i="7"/>
  <c r="B25" i="7"/>
  <c r="R20" i="6"/>
  <c r="B20" i="6"/>
  <c r="B20" i="1"/>
  <c r="R20" i="1"/>
  <c r="R19" i="5"/>
  <c r="B19" i="5"/>
  <c r="R20" i="3"/>
  <c r="S21" i="3"/>
  <c r="B20" i="3"/>
  <c r="B20" i="2"/>
  <c r="R20" i="2"/>
  <c r="R21" i="2"/>
  <c r="R26" i="7"/>
  <c r="B26" i="7"/>
  <c r="S21" i="6"/>
  <c r="R22" i="6"/>
  <c r="B22" i="6"/>
  <c r="R21" i="6"/>
  <c r="S21" i="1"/>
  <c r="R21" i="1"/>
  <c r="B20" i="5"/>
  <c r="R20" i="5"/>
  <c r="R21" i="5"/>
  <c r="B22" i="1"/>
  <c r="R22" i="1"/>
  <c r="R22" i="3"/>
  <c r="B22" i="3"/>
  <c r="R21" i="3"/>
  <c r="B22" i="2"/>
  <c r="R22" i="2"/>
  <c r="S21" i="2"/>
  <c r="B27" i="7"/>
  <c r="R27" i="7"/>
  <c r="R23" i="6"/>
  <c r="B23" i="6"/>
  <c r="B22" i="5"/>
  <c r="R22" i="5"/>
  <c r="R23" i="1"/>
  <c r="B23" i="1"/>
  <c r="S21" i="5"/>
  <c r="R23" i="3"/>
  <c r="B23" i="3"/>
  <c r="B23" i="2"/>
  <c r="R23" i="2"/>
  <c r="B28" i="7"/>
  <c r="R28" i="7"/>
  <c r="R24" i="6"/>
  <c r="B24" i="6"/>
  <c r="R24" i="1"/>
  <c r="B24" i="1"/>
  <c r="R23" i="5"/>
  <c r="B23" i="5"/>
  <c r="R24" i="3"/>
  <c r="B24" i="3"/>
  <c r="R24" i="2"/>
  <c r="B24" i="2"/>
  <c r="B30" i="7"/>
  <c r="R30" i="7"/>
  <c r="S29" i="7"/>
  <c r="R29" i="7"/>
  <c r="R25" i="6"/>
  <c r="B25" i="6"/>
  <c r="B25" i="1"/>
  <c r="R25" i="1"/>
  <c r="B24" i="5"/>
  <c r="R24" i="5"/>
  <c r="R25" i="3"/>
  <c r="B25" i="3"/>
  <c r="R25" i="2"/>
  <c r="B25" i="2"/>
  <c r="R31" i="7"/>
  <c r="B31" i="7"/>
  <c r="R26" i="6"/>
  <c r="B26" i="6"/>
  <c r="R25" i="5"/>
  <c r="B25" i="5"/>
  <c r="B26" i="1"/>
  <c r="R26" i="1"/>
  <c r="R26" i="3"/>
  <c r="B26" i="3"/>
  <c r="R26" i="2"/>
  <c r="B26" i="2"/>
  <c r="R32" i="7"/>
  <c r="B32" i="7"/>
  <c r="R27" i="6"/>
  <c r="B27" i="6"/>
  <c r="R26" i="5"/>
  <c r="B26" i="5"/>
  <c r="R27" i="1"/>
  <c r="B27" i="1"/>
  <c r="R27" i="3"/>
  <c r="B27" i="3"/>
  <c r="R27" i="2"/>
  <c r="B27" i="2"/>
  <c r="R33" i="7"/>
  <c r="B33" i="7"/>
  <c r="R28" i="6"/>
  <c r="B28" i="6"/>
  <c r="R28" i="1"/>
  <c r="S29" i="1"/>
  <c r="B28" i="1"/>
  <c r="R27" i="5"/>
  <c r="B27" i="5"/>
  <c r="R28" i="3"/>
  <c r="B28" i="3"/>
  <c r="B28" i="2"/>
  <c r="R28" i="2"/>
  <c r="B34" i="7"/>
  <c r="R34" i="7"/>
  <c r="S29" i="6"/>
  <c r="R29" i="6"/>
  <c r="R30" i="6"/>
  <c r="B30" i="6"/>
  <c r="R28" i="5"/>
  <c r="S29" i="5"/>
  <c r="B28" i="5"/>
  <c r="R29" i="5"/>
  <c r="R29" i="1"/>
  <c r="B30" i="1"/>
  <c r="R30" i="1"/>
  <c r="R30" i="3"/>
  <c r="B30" i="3"/>
  <c r="S29" i="3"/>
  <c r="R29" i="3"/>
  <c r="S29" i="2"/>
  <c r="R29" i="2"/>
  <c r="B30" i="2"/>
  <c r="R30" i="2"/>
  <c r="R35" i="7"/>
  <c r="B35" i="7"/>
  <c r="R31" i="6"/>
  <c r="B31" i="6"/>
  <c r="B31" i="1"/>
  <c r="R31" i="1"/>
  <c r="R30" i="5"/>
  <c r="B30" i="5"/>
  <c r="R31" i="3"/>
  <c r="B31" i="3"/>
  <c r="R31" i="2"/>
  <c r="B31" i="2"/>
  <c r="R36" i="7"/>
  <c r="B36" i="7"/>
  <c r="B32" i="6"/>
  <c r="R32" i="6"/>
  <c r="R31" i="5"/>
  <c r="B31" i="5"/>
  <c r="R32" i="1"/>
  <c r="B32" i="1"/>
  <c r="R32" i="3"/>
  <c r="B32" i="3"/>
  <c r="R32" i="2"/>
  <c r="B32" i="2"/>
  <c r="S37" i="7"/>
  <c r="R37" i="7"/>
  <c r="R38" i="7"/>
  <c r="B38" i="7"/>
  <c r="R33" i="6"/>
  <c r="B33" i="6"/>
  <c r="B32" i="5"/>
  <c r="R32" i="5"/>
  <c r="R33" i="1"/>
  <c r="B33" i="1"/>
  <c r="R33" i="3"/>
  <c r="B33" i="3"/>
  <c r="B33" i="2"/>
  <c r="R33" i="2"/>
  <c r="R39" i="7"/>
  <c r="B39" i="7"/>
  <c r="R34" i="6"/>
  <c r="B34" i="6"/>
  <c r="R34" i="1"/>
  <c r="B34" i="1"/>
  <c r="B33" i="5"/>
  <c r="R33" i="5"/>
  <c r="R34" i="3"/>
  <c r="B34" i="3"/>
  <c r="B34" i="2"/>
  <c r="R34" i="2"/>
  <c r="B40" i="7"/>
  <c r="R40" i="7"/>
  <c r="R35" i="6"/>
  <c r="B35" i="6"/>
  <c r="R35" i="1"/>
  <c r="B35" i="1"/>
  <c r="R34" i="5"/>
  <c r="B34" i="5"/>
  <c r="R35" i="3"/>
  <c r="B35" i="3"/>
  <c r="R35" i="2"/>
  <c r="B35" i="2"/>
  <c r="R41" i="7"/>
  <c r="B41" i="7"/>
  <c r="B36" i="6"/>
  <c r="R36" i="6"/>
  <c r="B36" i="1"/>
  <c r="R36" i="1"/>
  <c r="R35" i="5"/>
  <c r="B35" i="5"/>
  <c r="R36" i="3"/>
  <c r="B36" i="3"/>
  <c r="R36" i="2"/>
  <c r="B36" i="2"/>
  <c r="R42" i="7"/>
  <c r="B42" i="7"/>
  <c r="S37" i="6"/>
  <c r="R37" i="6"/>
  <c r="B38" i="6"/>
  <c r="R38" i="6"/>
  <c r="S37" i="1"/>
  <c r="R37" i="1"/>
  <c r="R36" i="5"/>
  <c r="B36" i="5"/>
  <c r="B38" i="1"/>
  <c r="R38" i="1"/>
  <c r="S37" i="3"/>
  <c r="R37" i="3"/>
  <c r="R38" i="3"/>
  <c r="B38" i="3"/>
  <c r="R38" i="2"/>
  <c r="B38" i="2"/>
  <c r="S37" i="2"/>
  <c r="R37" i="2"/>
  <c r="R43" i="7"/>
  <c r="B43" i="7"/>
  <c r="R39" i="6"/>
  <c r="B39" i="6"/>
  <c r="R38" i="5"/>
  <c r="B38" i="5"/>
  <c r="B39" i="1"/>
  <c r="R39" i="1"/>
  <c r="S37" i="5"/>
  <c r="R37" i="5"/>
  <c r="B46" i="7"/>
  <c r="B39" i="3"/>
  <c r="R39" i="3"/>
  <c r="B39" i="2"/>
  <c r="R39" i="2"/>
  <c r="R44" i="7"/>
  <c r="B44" i="7"/>
  <c r="R40" i="6"/>
  <c r="B40" i="6"/>
  <c r="B40" i="1"/>
  <c r="R40" i="1"/>
  <c r="R39" i="5"/>
  <c r="B39" i="5"/>
  <c r="B47" i="7"/>
  <c r="R40" i="3"/>
  <c r="B40" i="3"/>
  <c r="R40" i="2"/>
  <c r="B40" i="2"/>
  <c r="S45" i="7"/>
  <c r="R45" i="7"/>
  <c r="R46" i="7"/>
  <c r="R41" i="6"/>
  <c r="B41" i="6"/>
  <c r="R40" i="5"/>
  <c r="B40" i="5"/>
  <c r="B41" i="1"/>
  <c r="R41" i="1"/>
  <c r="B48" i="7"/>
  <c r="B41" i="3"/>
  <c r="R41" i="3"/>
  <c r="R41" i="2"/>
  <c r="B41" i="2"/>
  <c r="R47" i="7"/>
  <c r="R42" i="6"/>
  <c r="B42" i="6"/>
  <c r="B41" i="5"/>
  <c r="R41" i="5"/>
  <c r="B42" i="1"/>
  <c r="R42" i="1"/>
  <c r="B49" i="7"/>
  <c r="R42" i="3"/>
  <c r="B42" i="3"/>
  <c r="R42" i="2"/>
  <c r="B42" i="2"/>
  <c r="R48" i="7"/>
  <c r="R43" i="6"/>
  <c r="B43" i="6"/>
  <c r="B42" i="5"/>
  <c r="R42" i="5"/>
  <c r="R43" i="1"/>
  <c r="B43" i="1"/>
  <c r="B50" i="7"/>
  <c r="B43" i="3"/>
  <c r="R43" i="3"/>
  <c r="R43" i="2"/>
  <c r="B43" i="2"/>
  <c r="R49" i="7"/>
  <c r="R44" i="6"/>
  <c r="B44" i="6"/>
  <c r="R44" i="1"/>
  <c r="B44" i="1"/>
  <c r="R43" i="5"/>
  <c r="B43" i="5"/>
  <c r="B51" i="7"/>
  <c r="R44" i="3"/>
  <c r="B44" i="3"/>
  <c r="R44" i="2"/>
  <c r="B44" i="2"/>
  <c r="R50" i="7"/>
  <c r="S45" i="6"/>
  <c r="R45" i="6"/>
  <c r="R46" i="6"/>
  <c r="B46" i="6"/>
  <c r="R44" i="5"/>
  <c r="B44" i="5"/>
  <c r="R45" i="1"/>
  <c r="S45" i="1"/>
  <c r="B46" i="1"/>
  <c r="R46" i="1"/>
  <c r="B52" i="7"/>
  <c r="R46" i="3"/>
  <c r="B46" i="3"/>
  <c r="S45" i="3"/>
  <c r="R45" i="3"/>
  <c r="R46" i="2"/>
  <c r="B46" i="2"/>
  <c r="S45" i="2"/>
  <c r="R45" i="2"/>
  <c r="R51" i="7"/>
  <c r="R47" i="6"/>
  <c r="B47" i="6"/>
  <c r="B46" i="5"/>
  <c r="R46" i="5"/>
  <c r="B47" i="1"/>
  <c r="R47" i="1"/>
  <c r="R45" i="5"/>
  <c r="S45" i="5"/>
  <c r="B54" i="7"/>
  <c r="R47" i="3"/>
  <c r="B47" i="3"/>
  <c r="R47" i="2"/>
  <c r="B47" i="2"/>
  <c r="R52" i="7"/>
  <c r="R48" i="6"/>
  <c r="B48" i="6"/>
  <c r="R48" i="1"/>
  <c r="B48" i="1"/>
  <c r="R47" i="5"/>
  <c r="B47" i="5"/>
  <c r="B55" i="7"/>
  <c r="R48" i="3"/>
  <c r="B48" i="3"/>
  <c r="R48" i="2"/>
  <c r="B48" i="2"/>
  <c r="R54" i="7"/>
  <c r="S53" i="7"/>
  <c r="R53" i="7"/>
  <c r="B49" i="6"/>
  <c r="R49" i="6"/>
  <c r="R48" i="5"/>
  <c r="B48" i="5"/>
  <c r="R49" i="1"/>
  <c r="B49" i="1"/>
  <c r="B56" i="7"/>
  <c r="R49" i="3"/>
  <c r="B49" i="3"/>
  <c r="R49" i="2"/>
  <c r="B49" i="2"/>
  <c r="R55" i="7"/>
  <c r="B50" i="6"/>
  <c r="R50" i="6"/>
  <c r="B50" i="1"/>
  <c r="R50" i="1"/>
  <c r="B49" i="5"/>
  <c r="R49" i="5"/>
  <c r="B57" i="7"/>
  <c r="R50" i="3"/>
  <c r="B50" i="3"/>
  <c r="R50" i="2"/>
  <c r="B50" i="2"/>
  <c r="R56" i="7"/>
  <c r="R51" i="6"/>
  <c r="B51" i="6"/>
  <c r="R51" i="1"/>
  <c r="B51" i="1"/>
  <c r="B50" i="5"/>
  <c r="R50" i="5"/>
  <c r="B58" i="7"/>
  <c r="R51" i="3"/>
  <c r="B51" i="3"/>
  <c r="R51" i="2"/>
  <c r="B51" i="2"/>
  <c r="R57" i="7"/>
  <c r="R52" i="6"/>
  <c r="B52" i="6"/>
  <c r="R52" i="1"/>
  <c r="B52" i="1"/>
  <c r="R51" i="5"/>
  <c r="B51" i="5"/>
  <c r="B59" i="7"/>
  <c r="B60" i="7"/>
  <c r="R52" i="3"/>
  <c r="B52" i="3"/>
  <c r="R52" i="2"/>
  <c r="B52" i="2"/>
  <c r="R58" i="7"/>
  <c r="S53" i="6"/>
  <c r="R53" i="6"/>
  <c r="R54" i="6"/>
  <c r="B54" i="6"/>
  <c r="S53" i="1"/>
  <c r="R53" i="1"/>
  <c r="R54" i="1"/>
  <c r="R52" i="5"/>
  <c r="B52" i="5"/>
  <c r="R54" i="3"/>
  <c r="B54" i="3"/>
  <c r="S53" i="3"/>
  <c r="R53" i="3"/>
  <c r="B54" i="2"/>
  <c r="R54" i="2"/>
  <c r="S53" i="2"/>
  <c r="R53" i="2"/>
  <c r="R59" i="7"/>
  <c r="R55" i="6"/>
  <c r="B55" i="6"/>
  <c r="S53" i="5"/>
  <c r="R53" i="5"/>
  <c r="B54" i="5"/>
  <c r="R54" i="5"/>
  <c r="R55" i="3"/>
  <c r="B55" i="3"/>
  <c r="R55" i="2"/>
  <c r="B55" i="2"/>
  <c r="R60" i="7"/>
  <c r="R56" i="6"/>
  <c r="B56" i="6"/>
  <c r="R55" i="5"/>
  <c r="B55" i="5"/>
  <c r="R56" i="3"/>
  <c r="B56" i="3"/>
  <c r="B56" i="2"/>
  <c r="R56" i="2"/>
  <c r="S61" i="7"/>
  <c r="R61" i="7"/>
  <c r="R62" i="7"/>
  <c r="B57" i="6"/>
  <c r="R57" i="6"/>
  <c r="R56" i="5"/>
  <c r="B56" i="5"/>
  <c r="R57" i="3"/>
  <c r="B57" i="3"/>
  <c r="R57" i="2"/>
  <c r="B57" i="2"/>
  <c r="R58" i="6"/>
  <c r="B58" i="6"/>
  <c r="B57" i="5"/>
  <c r="R57" i="5"/>
  <c r="R58" i="3"/>
  <c r="B58" i="3"/>
  <c r="R58" i="2"/>
  <c r="B58" i="2"/>
  <c r="R59" i="6"/>
  <c r="B59" i="6"/>
  <c r="R58" i="5"/>
  <c r="B58" i="5"/>
  <c r="R59" i="3"/>
  <c r="B59" i="3"/>
  <c r="R59" i="2"/>
  <c r="B59" i="2"/>
  <c r="B60" i="6"/>
  <c r="R60" i="6"/>
  <c r="R59" i="5"/>
  <c r="B59" i="5"/>
  <c r="R60" i="3"/>
  <c r="B60" i="3"/>
  <c r="R60" i="2"/>
  <c r="B60" i="2"/>
  <c r="S61" i="6"/>
  <c r="R61" i="6"/>
  <c r="R62" i="6"/>
  <c r="R60" i="5"/>
  <c r="R61" i="5"/>
  <c r="R62" i="5"/>
  <c r="B60" i="5"/>
  <c r="S61" i="3"/>
  <c r="R61" i="3"/>
  <c r="R62" i="3"/>
  <c r="S61" i="2"/>
  <c r="R61" i="2"/>
  <c r="R62" i="2"/>
  <c r="S61" i="5"/>
  <c r="B54" i="11"/>
  <c r="R54" i="11"/>
  <c r="D55" i="11"/>
  <c r="B55" i="11"/>
  <c r="R55" i="11"/>
  <c r="D56" i="11"/>
  <c r="D57" i="11"/>
  <c r="B56" i="11"/>
  <c r="R56" i="11"/>
  <c r="R57" i="11"/>
  <c r="D58" i="11"/>
  <c r="B57" i="11"/>
  <c r="D59" i="11"/>
  <c r="R58" i="11"/>
  <c r="B58" i="11"/>
  <c r="R59" i="11"/>
  <c r="B59" i="11"/>
  <c r="D60" i="11"/>
  <c r="H27" i="4"/>
  <c r="I27" i="4"/>
  <c r="J27" i="4"/>
  <c r="R60" i="11"/>
  <c r="B60" i="11"/>
  <c r="H46" i="4"/>
  <c r="I46" i="4"/>
  <c r="J46" i="4"/>
  <c r="K46" i="4"/>
  <c r="L46" i="4"/>
  <c r="H53" i="4"/>
  <c r="H50" i="4"/>
  <c r="I50" i="4"/>
  <c r="J50" i="4"/>
  <c r="K50" i="4"/>
  <c r="L50" i="4"/>
  <c r="H22" i="4"/>
  <c r="H48" i="4"/>
  <c r="H18" i="4"/>
  <c r="H25" i="4"/>
  <c r="H42" i="4"/>
  <c r="I42" i="4"/>
  <c r="J42" i="4"/>
  <c r="K42" i="4"/>
  <c r="L42" i="4"/>
  <c r="H45" i="4"/>
  <c r="H15" i="4"/>
  <c r="H40" i="4"/>
  <c r="H33" i="4"/>
  <c r="H36" i="4"/>
  <c r="H35" i="4"/>
  <c r="H44" i="4"/>
  <c r="H17" i="4"/>
  <c r="H16" i="4"/>
  <c r="H38" i="4"/>
  <c r="H29" i="4"/>
  <c r="H51" i="4"/>
  <c r="H31" i="4"/>
  <c r="H30" i="4"/>
  <c r="H49" i="4"/>
  <c r="H20" i="4"/>
  <c r="H26" i="4"/>
  <c r="H34" i="4"/>
  <c r="H37" i="4"/>
  <c r="I37" i="4"/>
  <c r="J37" i="4"/>
  <c r="K37" i="4"/>
  <c r="L37" i="4"/>
  <c r="H52" i="4"/>
  <c r="H28" i="4"/>
  <c r="H43" i="4"/>
  <c r="H19" i="4"/>
  <c r="H24" i="4"/>
  <c r="I24" i="4"/>
  <c r="J24" i="4"/>
  <c r="K24" i="4"/>
  <c r="L24" i="4"/>
  <c r="H41" i="4"/>
  <c r="H39" i="4"/>
  <c r="H47" i="4"/>
  <c r="I47" i="4"/>
  <c r="J47" i="4"/>
  <c r="K47" i="4"/>
  <c r="L47" i="4"/>
  <c r="H21" i="4"/>
  <c r="H32" i="4"/>
  <c r="H23" i="4"/>
  <c r="I23" i="4"/>
  <c r="J23" i="4"/>
  <c r="K23" i="4"/>
  <c r="L23" i="4"/>
  <c r="I34" i="4"/>
  <c r="J34" i="4"/>
  <c r="I51" i="4"/>
  <c r="J51" i="4"/>
  <c r="I35" i="4"/>
  <c r="J35" i="4"/>
  <c r="K35" i="4"/>
  <c r="L35" i="4"/>
  <c r="I53" i="4"/>
  <c r="J53" i="4"/>
  <c r="K53" i="4"/>
  <c r="L53" i="4"/>
  <c r="I19" i="4"/>
  <c r="J19" i="4"/>
  <c r="K19" i="4"/>
  <c r="L19" i="4"/>
  <c r="I26" i="4"/>
  <c r="J26" i="4"/>
  <c r="K26" i="4"/>
  <c r="L26" i="4"/>
  <c r="I29" i="4"/>
  <c r="J29" i="4"/>
  <c r="K29" i="4"/>
  <c r="L29" i="4"/>
  <c r="I36" i="4"/>
  <c r="J36" i="4"/>
  <c r="K36" i="4"/>
  <c r="L36" i="4"/>
  <c r="I25" i="4"/>
  <c r="J25" i="4"/>
  <c r="K25" i="4"/>
  <c r="L25" i="4"/>
  <c r="I21" i="4"/>
  <c r="J21" i="4"/>
  <c r="K21" i="4"/>
  <c r="L21" i="4"/>
  <c r="I43" i="4"/>
  <c r="J43" i="4"/>
  <c r="K43" i="4"/>
  <c r="L43" i="4"/>
  <c r="I20" i="4"/>
  <c r="J20" i="4"/>
  <c r="I38" i="4"/>
  <c r="J38" i="4"/>
  <c r="K38" i="4"/>
  <c r="L38" i="4"/>
  <c r="I33" i="4"/>
  <c r="J33" i="4"/>
  <c r="K33" i="4"/>
  <c r="L33" i="4"/>
  <c r="I18" i="4"/>
  <c r="J18" i="4"/>
  <c r="K18" i="4"/>
  <c r="L18" i="4"/>
  <c r="I32" i="4"/>
  <c r="J32" i="4"/>
  <c r="K32" i="4"/>
  <c r="L32" i="4"/>
  <c r="I28" i="4"/>
  <c r="J28" i="4"/>
  <c r="K28" i="4"/>
  <c r="L28" i="4"/>
  <c r="I49" i="4"/>
  <c r="J49" i="4"/>
  <c r="I16" i="4"/>
  <c r="J16" i="4"/>
  <c r="K16" i="4"/>
  <c r="L16" i="4"/>
  <c r="I40" i="4"/>
  <c r="J40" i="4"/>
  <c r="K40" i="4"/>
  <c r="L40" i="4"/>
  <c r="I48" i="4"/>
  <c r="J48" i="4"/>
  <c r="K48" i="4"/>
  <c r="L48" i="4"/>
  <c r="S61" i="11"/>
  <c r="R61" i="11"/>
  <c r="R62" i="11"/>
  <c r="I39" i="4"/>
  <c r="J39" i="4"/>
  <c r="K39" i="4"/>
  <c r="L39" i="4"/>
  <c r="I52" i="4"/>
  <c r="J52" i="4"/>
  <c r="K52" i="4"/>
  <c r="L52" i="4"/>
  <c r="I30" i="4"/>
  <c r="J30" i="4"/>
  <c r="K30" i="4"/>
  <c r="L30" i="4"/>
  <c r="I17" i="4"/>
  <c r="J17" i="4"/>
  <c r="K17" i="4"/>
  <c r="L17" i="4"/>
  <c r="I15" i="4"/>
  <c r="J15" i="4"/>
  <c r="H14" i="4"/>
  <c r="I14" i="4"/>
  <c r="H55" i="4"/>
  <c r="I55" i="4"/>
  <c r="J55" i="4"/>
  <c r="K55" i="4"/>
  <c r="I22" i="4"/>
  <c r="J22" i="4"/>
  <c r="K22" i="4"/>
  <c r="L22" i="4"/>
  <c r="K27" i="4"/>
  <c r="L27" i="4"/>
  <c r="I41" i="4"/>
  <c r="J41" i="4"/>
  <c r="K41" i="4"/>
  <c r="L41" i="4"/>
  <c r="I31" i="4"/>
  <c r="J31" i="4"/>
  <c r="K31" i="4"/>
  <c r="L31" i="4"/>
  <c r="I44" i="4"/>
  <c r="J44" i="4"/>
  <c r="K44" i="4"/>
  <c r="L44" i="4"/>
  <c r="I45" i="4"/>
  <c r="J45" i="4"/>
  <c r="K45" i="4"/>
  <c r="L45" i="4"/>
  <c r="K49" i="4"/>
  <c r="L49" i="4"/>
  <c r="K20" i="4"/>
  <c r="L20" i="4"/>
  <c r="K34" i="4"/>
  <c r="L34" i="4"/>
  <c r="K15" i="4"/>
  <c r="J56" i="4"/>
  <c r="K51" i="4"/>
  <c r="L51" i="4"/>
  <c r="J14" i="4"/>
  <c r="K14" i="4"/>
  <c r="L14" i="4"/>
  <c r="I56" i="4"/>
  <c r="H56" i="4"/>
  <c r="K56" i="4"/>
  <c r="L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</author>
  </authors>
  <commentList>
    <comment ref="D51" authorId="0" shapeId="0" xr:uid="{00000000-0006-0000-0A00-000001000000}">
      <text>
        <r>
          <rPr>
            <b/>
            <sz val="9"/>
            <color indexed="81"/>
            <rFont val="Tahoma"/>
            <charset val="1"/>
          </rPr>
          <t>Bill:</t>
        </r>
        <r>
          <rPr>
            <sz val="9"/>
            <color indexed="81"/>
            <rFont val="Tahoma"/>
            <charset val="1"/>
          </rPr>
          <t xml:space="preserve">
Manual Entry
</t>
        </r>
      </text>
    </comment>
  </commentList>
</comments>
</file>

<file path=xl/sharedStrings.xml><?xml version="1.0" encoding="utf-8"?>
<sst xmlns="http://schemas.openxmlformats.org/spreadsheetml/2006/main" count="905" uniqueCount="90">
  <si>
    <t>Procom Invoice Reconciliation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</si>
  <si>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</si>
  <si>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</si>
  <si>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</si>
  <si>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</si>
  <si>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</si>
  <si>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</si>
  <si>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</si>
  <si>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</si>
  <si>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</si>
  <si>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</si>
  <si>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Cory Lanovaz</t>
  </si>
  <si>
    <t>Employee e-mail:</t>
  </si>
  <si>
    <t>bill.towsley@crestviewdms.com</t>
  </si>
  <si>
    <t>Invoice</t>
  </si>
  <si>
    <t>Date</t>
  </si>
  <si>
    <t>Per Start</t>
  </si>
  <si>
    <t>Per End</t>
  </si>
  <si>
    <t>Paid</t>
  </si>
  <si>
    <t>Worked</t>
  </si>
  <si>
    <t>Due Hours</t>
  </si>
  <si>
    <t>Due GST</t>
  </si>
  <si>
    <t>Due Total</t>
  </si>
  <si>
    <t>Difference</t>
  </si>
  <si>
    <t>Days</t>
  </si>
  <si>
    <t>Expect Remitt</t>
  </si>
  <si>
    <t>Act Remitt</t>
  </si>
  <si>
    <t>Stmt Date</t>
  </si>
  <si>
    <t>Remitt #</t>
  </si>
  <si>
    <t>1382307</t>
  </si>
  <si>
    <t>Monthly Time Sheet</t>
  </si>
  <si>
    <t>Day</t>
  </si>
  <si>
    <t>Regular Hours</t>
  </si>
  <si>
    <t>Start</t>
  </si>
  <si>
    <t>Stop</t>
  </si>
  <si>
    <t>Non-Bill</t>
  </si>
  <si>
    <t>Total</t>
  </si>
  <si>
    <t>Description</t>
  </si>
  <si>
    <t>Entered</t>
  </si>
  <si>
    <t>Submitted</t>
  </si>
  <si>
    <t>Subtotal</t>
  </si>
  <si>
    <t>Onboarding</t>
  </si>
  <si>
    <t>Y</t>
  </si>
  <si>
    <t>Onboarding / initial analysis</t>
  </si>
  <si>
    <t>Data analysis</t>
  </si>
  <si>
    <t>Data analysis / project plan</t>
  </si>
  <si>
    <t>Total hours</t>
  </si>
  <si>
    <t>Burdened rate</t>
  </si>
  <si>
    <t>Invoice amt</t>
  </si>
  <si>
    <t>Net rate</t>
  </si>
  <si>
    <t>Total pay</t>
  </si>
  <si>
    <t>Employee signature</t>
  </si>
  <si>
    <t>Manager signature</t>
  </si>
  <si>
    <t>Updates to plan, class analysis</t>
  </si>
  <si>
    <t>Class analysis, fire drill</t>
  </si>
  <si>
    <t>Class analysis, review of ISO14224 2016</t>
  </si>
  <si>
    <t>Class analysis, safety meeting</t>
  </si>
  <si>
    <t>Class analysis, weekly report, update with Cory</t>
  </si>
  <si>
    <t>Begin draft of initial findings Word doc.</t>
  </si>
  <si>
    <t>Catch-up call withy Cory</t>
  </si>
  <si>
    <t>Documment findings</t>
  </si>
  <si>
    <t>Documment findings, additional analysis</t>
  </si>
  <si>
    <t>Class heirarchy analysis, continue business case</t>
  </si>
  <si>
    <t>Class heirarchy analysis, present initial findings to Cory and Rob, next steps review</t>
  </si>
  <si>
    <t>Meeting with Mary Luz' team, UG Class analysis</t>
  </si>
  <si>
    <t>Draft business case, review UG classes</t>
  </si>
  <si>
    <t>Set up stakeholder meetings, documentation</t>
  </si>
  <si>
    <t>Document recommendations, draft project charter, training meeting</t>
  </si>
  <si>
    <t>Charter, Business case, execution plan</t>
  </si>
  <si>
    <t>Execution plan</t>
  </si>
  <si>
    <t>Refine all documents, weekly update</t>
  </si>
  <si>
    <t>Vacation</t>
  </si>
  <si>
    <t>Class mapping</t>
  </si>
  <si>
    <t>Class mapping, update with Lindsay</t>
  </si>
  <si>
    <t>Class mapping, document review</t>
  </si>
  <si>
    <t>New Years Stat</t>
  </si>
  <si>
    <t>LMS: Hazard Awareness Pt 2, Team Meeting, Class mapping</t>
  </si>
  <si>
    <t>Review of Training Role download QRG, Class mapping</t>
  </si>
  <si>
    <t>Class mapping, review meeting</t>
  </si>
  <si>
    <t>Class mapping, LMS adds/deletes</t>
  </si>
  <si>
    <t>Class mapping, LMS adds/deletes, McMahon instruments</t>
  </si>
  <si>
    <t>composite roles, class mapping</t>
  </si>
  <si>
    <t>class mapping - Compressors</t>
  </si>
  <si>
    <t>Off</t>
  </si>
  <si>
    <t>Family Day</t>
  </si>
  <si>
    <t>SAP-Centric EAM</t>
  </si>
  <si>
    <t>Board Governance training</t>
  </si>
  <si>
    <t>Good Friday in lieu of Apr 28</t>
  </si>
  <si>
    <t>Victoria Day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</si>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</sst>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&quot;$&quot;#,##0.00"/>
    <numFmt numFmtId="166" formatCode="[$-F400]h:mm:ss\ AM/PM"/>
    <numFmt numFmtId="167" formatCode="0.0"/>
    <numFmt numFmtId="168" formatCode="dddd"/>
    <numFmt numFmtId="169" formatCode="yyyy\-mm\-dd"/>
  </numFmts>
  <fonts count="18" x14ac:knownFonts="1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158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183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7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167" fontId="7" fillId="3" borderId="8" xfId="0" applyNumberFormat="1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9" fillId="5" borderId="1" xfId="1" applyNumberFormat="1" applyFont="1" applyFill="1" applyBorder="1" applyAlignment="1">
      <alignment horizontal="center" vertical="center"/>
    </xf>
    <xf numFmtId="14" fontId="3" fillId="0" borderId="0" xfId="0" applyNumberFormat="1" applyFont="1"/>
    <xf numFmtId="14" fontId="7" fillId="0" borderId="0" xfId="0" applyNumberFormat="1" applyFont="1"/>
    <xf numFmtId="14" fontId="7" fillId="0" borderId="0" xfId="0" applyNumberFormat="1" applyFont="1" applyAlignment="1">
      <alignment horizontal="left" indent="1"/>
    </xf>
    <xf numFmtId="14" fontId="3" fillId="0" borderId="0" xfId="0" applyNumberFormat="1" applyFont="1" applyBorder="1"/>
    <xf numFmtId="14" fontId="9" fillId="5" borderId="1" xfId="0" applyNumberFormat="1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4" fillId="8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4" fillId="0" borderId="0" xfId="157" applyFont="1" applyFill="1"/>
    <xf numFmtId="0" fontId="3" fillId="0" borderId="0" xfId="157" applyFont="1"/>
    <xf numFmtId="0" fontId="3" fillId="0" borderId="0" xfId="157" applyFont="1" applyAlignment="1">
      <alignment horizontal="right"/>
    </xf>
    <xf numFmtId="0" fontId="5" fillId="0" borderId="0" xfId="157" applyFont="1" applyAlignment="1">
      <alignment horizontal="right"/>
    </xf>
    <xf numFmtId="0" fontId="11" fillId="2" borderId="0" xfId="157" applyFont="1" applyFill="1" applyAlignment="1">
      <alignment vertical="center"/>
    </xf>
    <xf numFmtId="0" fontId="8" fillId="2" borderId="0" xfId="157" applyFont="1" applyFill="1" applyAlignment="1">
      <alignment vertical="center"/>
    </xf>
    <xf numFmtId="0" fontId="2" fillId="0" borderId="0" xfId="157" applyFont="1" applyFill="1"/>
    <xf numFmtId="0" fontId="7" fillId="0" borderId="0" xfId="157" applyFont="1"/>
    <xf numFmtId="0" fontId="7" fillId="0" borderId="0" xfId="157" applyFont="1" applyAlignment="1">
      <alignment horizontal="right"/>
    </xf>
    <xf numFmtId="0" fontId="2" fillId="0" borderId="0" xfId="157" applyFont="1" applyFill="1" applyAlignment="1"/>
    <xf numFmtId="0" fontId="2" fillId="0" borderId="0" xfId="157" applyFont="1" applyFill="1" applyBorder="1" applyAlignment="1">
      <alignment horizontal="center"/>
    </xf>
    <xf numFmtId="0" fontId="2" fillId="0" borderId="0" xfId="157" applyFont="1" applyAlignment="1"/>
    <xf numFmtId="0" fontId="2" fillId="0" borderId="0" xfId="157" applyFont="1" applyAlignment="1">
      <alignment horizontal="left" indent="1"/>
    </xf>
    <xf numFmtId="0" fontId="7" fillId="0" borderId="0" xfId="157" applyFont="1" applyAlignment="1">
      <alignment horizontal="left" indent="1"/>
    </xf>
    <xf numFmtId="0" fontId="7" fillId="0" borderId="0" xfId="157" applyFont="1" applyAlignment="1">
      <alignment horizontal="left"/>
    </xf>
    <xf numFmtId="0" fontId="2" fillId="0" borderId="0" xfId="157" applyFont="1" applyBorder="1" applyAlignment="1">
      <alignment horizontal="center"/>
    </xf>
    <xf numFmtId="0" fontId="3" fillId="0" borderId="0" xfId="157" applyFont="1" applyBorder="1"/>
    <xf numFmtId="0" fontId="9" fillId="5" borderId="5" xfId="157" applyFont="1" applyFill="1" applyBorder="1" applyAlignment="1">
      <alignment horizontal="center" vertical="center"/>
    </xf>
    <xf numFmtId="0" fontId="9" fillId="5" borderId="7" xfId="157" applyFont="1" applyFill="1" applyBorder="1" applyAlignment="1">
      <alignment horizontal="center" vertical="center"/>
    </xf>
    <xf numFmtId="0" fontId="9" fillId="5" borderId="7" xfId="157" applyFont="1" applyFill="1" applyBorder="1" applyAlignment="1">
      <alignment horizontal="center" vertical="center" wrapText="1"/>
    </xf>
    <xf numFmtId="14" fontId="7" fillId="4" borderId="1" xfId="157" applyNumberFormat="1" applyFont="1" applyFill="1" applyBorder="1" applyAlignment="1">
      <alignment horizontal="left" vertical="center" indent="1"/>
    </xf>
    <xf numFmtId="2" fontId="7" fillId="3" borderId="1" xfId="157" applyNumberFormat="1" applyFont="1" applyFill="1" applyBorder="1" applyAlignment="1">
      <alignment horizontal="center" vertical="center"/>
    </xf>
    <xf numFmtId="2" fontId="7" fillId="4" borderId="5" xfId="157" applyNumberFormat="1" applyFont="1" applyFill="1" applyBorder="1" applyAlignment="1">
      <alignment horizontal="center" vertical="center"/>
    </xf>
    <xf numFmtId="2" fontId="7" fillId="6" borderId="7" xfId="157" applyNumberFormat="1" applyFont="1" applyFill="1" applyBorder="1" applyAlignment="1">
      <alignment vertical="center" wrapText="1"/>
    </xf>
    <xf numFmtId="167" fontId="7" fillId="3" borderId="8" xfId="157" applyNumberFormat="1" applyFont="1" applyFill="1" applyBorder="1" applyAlignment="1">
      <alignment horizontal="center" vertical="center"/>
    </xf>
    <xf numFmtId="0" fontId="1" fillId="0" borderId="0" xfId="157"/>
    <xf numFmtId="2" fontId="7" fillId="4" borderId="1" xfId="157" applyNumberFormat="1" applyFont="1" applyFill="1" applyBorder="1" applyAlignment="1">
      <alignment horizontal="center" vertical="center"/>
    </xf>
    <xf numFmtId="167" fontId="7" fillId="3" borderId="1" xfId="157" applyNumberFormat="1" applyFont="1" applyFill="1" applyBorder="1" applyAlignment="1">
      <alignment horizontal="center" vertical="center"/>
    </xf>
    <xf numFmtId="0" fontId="9" fillId="5" borderId="5" xfId="157" applyFont="1" applyFill="1" applyBorder="1" applyAlignment="1">
      <alignment horizontal="right" vertical="center"/>
    </xf>
    <xf numFmtId="2" fontId="9" fillId="4" borderId="1" xfId="157" applyNumberFormat="1" applyFont="1" applyFill="1" applyBorder="1" applyAlignment="1">
      <alignment horizontal="center" vertical="center"/>
    </xf>
    <xf numFmtId="2" fontId="3" fillId="0" borderId="0" xfId="157" applyNumberFormat="1" applyFont="1"/>
    <xf numFmtId="0" fontId="9" fillId="5" borderId="0" xfId="157" applyFont="1" applyFill="1" applyBorder="1" applyAlignment="1">
      <alignment horizontal="left" vertical="center" indent="1"/>
    </xf>
    <xf numFmtId="167" fontId="7" fillId="4" borderId="1" xfId="157" applyNumberFormat="1" applyFont="1" applyFill="1" applyBorder="1" applyAlignment="1">
      <alignment horizontal="left" vertical="center" indent="1"/>
    </xf>
    <xf numFmtId="0" fontId="9" fillId="5" borderId="1" xfId="157" applyFont="1" applyFill="1" applyBorder="1" applyAlignment="1">
      <alignment horizontal="left" vertical="center" indent="1"/>
    </xf>
    <xf numFmtId="0" fontId="6" fillId="0" borderId="0" xfId="157" applyFont="1" applyFill="1" applyBorder="1" applyAlignment="1">
      <alignment horizontal="left"/>
    </xf>
    <xf numFmtId="0" fontId="10" fillId="0" borderId="2" xfId="157" applyFont="1" applyBorder="1" applyAlignment="1">
      <alignment vertical="center"/>
    </xf>
    <xf numFmtId="0" fontId="4" fillId="0" borderId="0" xfId="157" applyFont="1"/>
    <xf numFmtId="0" fontId="10" fillId="0" borderId="2" xfId="157" applyFont="1" applyBorder="1" applyAlignment="1">
      <alignment horizontal="center" vertical="center"/>
    </xf>
    <xf numFmtId="0" fontId="4" fillId="0" borderId="2" xfId="157" applyFont="1" applyBorder="1" applyAlignment="1">
      <alignment vertical="center"/>
    </xf>
    <xf numFmtId="0" fontId="10" fillId="0" borderId="2" xfId="157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164" fontId="15" fillId="0" borderId="0" xfId="1" applyFont="1" applyAlignment="1">
      <alignment horizontal="center"/>
    </xf>
    <xf numFmtId="0" fontId="15" fillId="0" borderId="0" xfId="1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5" fillId="0" borderId="0" xfId="0" applyFont="1"/>
    <xf numFmtId="0" fontId="0" fillId="0" borderId="0" xfId="0" applyNumberFormat="1"/>
    <xf numFmtId="169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5" fontId="15" fillId="0" borderId="0" xfId="0" applyNumberFormat="1" applyFont="1" applyAlignment="1">
      <alignment horizontal="center"/>
    </xf>
    <xf numFmtId="15" fontId="1" fillId="0" borderId="0" xfId="0" applyNumberFormat="1" applyFont="1" applyAlignment="1">
      <alignment horizontal="center"/>
    </xf>
    <xf numFmtId="14" fontId="0" fillId="0" borderId="0" xfId="0" applyNumberFormat="1"/>
    <xf numFmtId="2" fontId="0" fillId="0" borderId="0" xfId="0" applyNumberFormat="1" applyAlignment="1">
      <alignment horizontal="center"/>
    </xf>
    <xf numFmtId="15" fontId="0" fillId="0" borderId="0" xfId="0" applyNumberFormat="1"/>
    <xf numFmtId="165" fontId="9" fillId="4" borderId="1" xfId="1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1" xfId="0" applyFont="1" applyFill="1" applyBorder="1" applyAlignment="1">
      <alignment horizontal="center" vertical="center" wrapText="1"/>
    </xf>
    <xf numFmtId="2" fontId="9" fillId="3" borderId="1" xfId="157" applyNumberFormat="1" applyFont="1" applyFill="1" applyBorder="1" applyAlignment="1">
      <alignment horizontal="center" vertical="center"/>
    </xf>
    <xf numFmtId="0" fontId="9" fillId="5" borderId="5" xfId="157" applyFont="1" applyFill="1" applyBorder="1" applyAlignment="1">
      <alignment horizontal="left" vertical="center" indent="1"/>
    </xf>
    <xf numFmtId="0" fontId="9" fillId="5" borderId="1" xfId="157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12" fillId="0" borderId="3" xfId="14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65" fontId="7" fillId="6" borderId="5" xfId="1" applyNumberFormat="1" applyFont="1" applyFill="1" applyBorder="1" applyAlignment="1">
      <alignment horizontal="center" vertical="center"/>
    </xf>
    <xf numFmtId="165" fontId="7" fillId="6" borderId="6" xfId="1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165" fontId="9" fillId="5" borderId="5" xfId="1" applyNumberFormat="1" applyFont="1" applyFill="1" applyBorder="1" applyAlignment="1">
      <alignment horizontal="center" vertical="center"/>
    </xf>
    <xf numFmtId="165" fontId="9" fillId="5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7" fillId="7" borderId="3" xfId="157" applyNumberFormat="1" applyFont="1" applyFill="1" applyBorder="1" applyAlignment="1">
      <alignment horizontal="left" vertical="center"/>
    </xf>
    <xf numFmtId="2" fontId="9" fillId="6" borderId="5" xfId="0" applyNumberFormat="1" applyFont="1" applyFill="1" applyBorder="1" applyAlignment="1">
      <alignment horizontal="center" vertical="center"/>
    </xf>
    <xf numFmtId="2" fontId="9" fillId="6" borderId="6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8" fontId="9" fillId="5" borderId="5" xfId="0" applyNumberFormat="1" applyFont="1" applyFill="1" applyBorder="1" applyAlignment="1">
      <alignment horizontal="left" vertical="center" indent="1"/>
    </xf>
    <xf numFmtId="168" fontId="9" fillId="5" borderId="3" xfId="0" applyNumberFormat="1" applyFont="1" applyFill="1" applyBorder="1" applyAlignment="1">
      <alignment horizontal="left" vertical="center" indent="1"/>
    </xf>
    <xf numFmtId="2" fontId="7" fillId="6" borderId="5" xfId="0" applyNumberFormat="1" applyFont="1" applyFill="1" applyBorder="1" applyAlignment="1">
      <alignment horizontal="right" vertical="center"/>
    </xf>
    <xf numFmtId="2" fontId="7" fillId="6" borderId="6" xfId="0" applyNumberFormat="1" applyFont="1" applyFill="1" applyBorder="1" applyAlignment="1">
      <alignment horizontal="right" vertical="center"/>
    </xf>
    <xf numFmtId="165" fontId="9" fillId="4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2" fontId="7" fillId="6" borderId="5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  <xf numFmtId="0" fontId="7" fillId="0" borderId="0" xfId="157" applyFont="1" applyFill="1" applyBorder="1" applyAlignment="1">
      <alignment horizontal="left"/>
    </xf>
    <xf numFmtId="14" fontId="7" fillId="0" borderId="4" xfId="157" applyNumberFormat="1" applyFont="1" applyBorder="1" applyAlignment="1">
      <alignment horizontal="left"/>
    </xf>
    <xf numFmtId="0" fontId="7" fillId="0" borderId="0" xfId="157" applyFont="1" applyBorder="1" applyAlignment="1">
      <alignment horizontal="left"/>
    </xf>
    <xf numFmtId="0" fontId="7" fillId="0" borderId="4" xfId="157" applyFont="1" applyBorder="1" applyAlignment="1">
      <alignment horizontal="left"/>
    </xf>
    <xf numFmtId="168" fontId="9" fillId="5" borderId="5" xfId="157" applyNumberFormat="1" applyFont="1" applyFill="1" applyBorder="1" applyAlignment="1">
      <alignment horizontal="left" vertical="center" indent="1"/>
    </xf>
    <xf numFmtId="168" fontId="9" fillId="5" borderId="3" xfId="157" applyNumberFormat="1" applyFont="1" applyFill="1" applyBorder="1" applyAlignment="1">
      <alignment horizontal="left" vertical="center" indent="1"/>
    </xf>
    <xf numFmtId="166" fontId="7" fillId="6" borderId="5" xfId="157" applyNumberFormat="1" applyFont="1" applyFill="1" applyBorder="1" applyAlignment="1">
      <alignment horizontal="center" vertical="center"/>
    </xf>
    <xf numFmtId="166" fontId="7" fillId="6" borderId="6" xfId="157" applyNumberFormat="1" applyFont="1" applyFill="1" applyBorder="1" applyAlignment="1">
      <alignment horizontal="center" vertical="center"/>
    </xf>
    <xf numFmtId="166" fontId="7" fillId="3" borderId="5" xfId="157" applyNumberFormat="1" applyFont="1" applyFill="1" applyBorder="1" applyAlignment="1">
      <alignment horizontal="center" vertical="center"/>
    </xf>
    <xf numFmtId="166" fontId="7" fillId="3" borderId="6" xfId="157" applyNumberFormat="1" applyFont="1" applyFill="1" applyBorder="1" applyAlignment="1">
      <alignment horizontal="center" vertical="center"/>
    </xf>
    <xf numFmtId="2" fontId="7" fillId="6" borderId="5" xfId="157" applyNumberFormat="1" applyFont="1" applyFill="1" applyBorder="1" applyAlignment="1">
      <alignment horizontal="center" vertical="center"/>
    </xf>
    <xf numFmtId="2" fontId="7" fillId="6" borderId="6" xfId="157" applyNumberFormat="1" applyFont="1" applyFill="1" applyBorder="1" applyAlignment="1">
      <alignment horizontal="center" vertical="center"/>
    </xf>
    <xf numFmtId="0" fontId="7" fillId="0" borderId="3" xfId="157" applyFont="1" applyBorder="1" applyAlignment="1">
      <alignment horizontal="left"/>
    </xf>
    <xf numFmtId="0" fontId="9" fillId="5" borderId="5" xfId="157" applyFont="1" applyFill="1" applyBorder="1" applyAlignment="1">
      <alignment horizontal="left" vertical="center" indent="1"/>
    </xf>
    <xf numFmtId="0" fontId="9" fillId="5" borderId="3" xfId="157" applyFont="1" applyFill="1" applyBorder="1" applyAlignment="1">
      <alignment horizontal="left" vertical="center" indent="1"/>
    </xf>
    <xf numFmtId="0" fontId="9" fillId="5" borderId="6" xfId="157" applyFont="1" applyFill="1" applyBorder="1" applyAlignment="1">
      <alignment horizontal="left" vertical="center" indent="1"/>
    </xf>
    <xf numFmtId="0" fontId="9" fillId="5" borderId="1" xfId="157" applyFont="1" applyFill="1" applyBorder="1" applyAlignment="1">
      <alignment horizontal="center" vertical="center" wrapText="1"/>
    </xf>
    <xf numFmtId="0" fontId="9" fillId="5" borderId="1" xfId="157" applyFont="1" applyFill="1" applyBorder="1" applyAlignment="1">
      <alignment horizontal="center" vertical="center"/>
    </xf>
    <xf numFmtId="2" fontId="9" fillId="6" borderId="5" xfId="157" applyNumberFormat="1" applyFont="1" applyFill="1" applyBorder="1" applyAlignment="1">
      <alignment horizontal="center" vertical="center"/>
    </xf>
    <xf numFmtId="2" fontId="9" fillId="6" borderId="6" xfId="157" applyNumberFormat="1" applyFont="1" applyFill="1" applyBorder="1" applyAlignment="1">
      <alignment horizontal="center" vertical="center"/>
    </xf>
    <xf numFmtId="2" fontId="9" fillId="3" borderId="1" xfId="157" applyNumberFormat="1" applyFont="1" applyFill="1" applyBorder="1" applyAlignment="1">
      <alignment horizontal="center" vertical="center"/>
    </xf>
    <xf numFmtId="2" fontId="7" fillId="6" borderId="5" xfId="157" applyNumberFormat="1" applyFont="1" applyFill="1" applyBorder="1" applyAlignment="1">
      <alignment horizontal="center" vertical="center" wrapText="1"/>
    </xf>
    <xf numFmtId="2" fontId="9" fillId="4" borderId="5" xfId="157" applyNumberFormat="1" applyFont="1" applyFill="1" applyBorder="1" applyAlignment="1">
      <alignment horizontal="center" vertical="center"/>
    </xf>
    <xf numFmtId="2" fontId="9" fillId="4" borderId="6" xfId="157" applyNumberFormat="1" applyFont="1" applyFill="1" applyBorder="1" applyAlignment="1">
      <alignment horizontal="center" vertical="center"/>
    </xf>
    <xf numFmtId="2" fontId="9" fillId="3" borderId="5" xfId="157" applyNumberFormat="1" applyFont="1" applyFill="1" applyBorder="1" applyAlignment="1">
      <alignment horizontal="center" vertical="center"/>
    </xf>
    <xf numFmtId="2" fontId="9" fillId="3" borderId="6" xfId="157" applyNumberFormat="1" applyFont="1" applyFill="1" applyBorder="1" applyAlignment="1">
      <alignment horizontal="center" vertical="center"/>
    </xf>
    <xf numFmtId="168" fontId="9" fillId="5" borderId="6" xfId="157" applyNumberFormat="1" applyFont="1" applyFill="1" applyBorder="1" applyAlignment="1">
      <alignment horizontal="left" vertical="center" indent="1"/>
    </xf>
  </cellXfs>
  <cellStyles count="158">
    <cellStyle name="Currency" xfId="1" builtinId="4"/>
    <cellStyle name="Followed Hyperlink" xfId="84" builtinId="9" hidden="1"/>
    <cellStyle name="Followed Hyperlink" xfId="66" builtinId="9" hidden="1"/>
    <cellStyle name="Followed Hyperlink" xfId="44" builtinId="9" hidden="1"/>
    <cellStyle name="Followed Hyperlink" xfId="73" builtinId="9" hidden="1"/>
    <cellStyle name="Followed Hyperlink" xfId="147" builtinId="9" hidden="1"/>
    <cellStyle name="Followed Hyperlink" xfId="17" builtinId="9" hidden="1"/>
    <cellStyle name="Followed Hyperlink" xfId="132" builtinId="9" hidden="1"/>
    <cellStyle name="Followed Hyperlink" xfId="153" builtinId="9" hidden="1"/>
    <cellStyle name="Followed Hyperlink" xfId="107" builtinId="9" hidden="1"/>
    <cellStyle name="Followed Hyperlink" xfId="148" builtinId="9" hidden="1"/>
    <cellStyle name="Followed Hyperlink" xfId="113" builtinId="9" hidden="1"/>
    <cellStyle name="Followed Hyperlink" xfId="152" builtinId="9" hidden="1"/>
    <cellStyle name="Followed Hyperlink" xfId="78" builtinId="9" hidden="1"/>
    <cellStyle name="Followed Hyperlink" xfId="67" builtinId="9" hidden="1"/>
    <cellStyle name="Followed Hyperlink" xfId="127" builtinId="9" hidden="1"/>
    <cellStyle name="Followed Hyperlink" xfId="40" builtinId="9" hidden="1"/>
    <cellStyle name="Followed Hyperlink" xfId="123" builtinId="9" hidden="1"/>
    <cellStyle name="Followed Hyperlink" xfId="34" builtinId="9" hidden="1"/>
    <cellStyle name="Followed Hyperlink" xfId="128" builtinId="9" hidden="1"/>
    <cellStyle name="Followed Hyperlink" xfId="93" builtinId="9" hidden="1"/>
    <cellStyle name="Followed Hyperlink" xfId="125" builtinId="9" hidden="1"/>
    <cellStyle name="Followed Hyperlink" xfId="145" builtinId="9" hidden="1"/>
    <cellStyle name="Followed Hyperlink" xfId="130" builtinId="9" hidden="1"/>
    <cellStyle name="Followed Hyperlink" xfId="96" builtinId="9" hidden="1"/>
    <cellStyle name="Followed Hyperlink" xfId="135" builtinId="9" hidden="1"/>
    <cellStyle name="Followed Hyperlink" xfId="116" builtinId="9" hidden="1"/>
    <cellStyle name="Followed Hyperlink" xfId="59" builtinId="9" hidden="1"/>
    <cellStyle name="Followed Hyperlink" xfId="79" builtinId="9" hidden="1"/>
    <cellStyle name="Followed Hyperlink" xfId="48" builtinId="9" hidden="1"/>
    <cellStyle name="Followed Hyperlink" xfId="102" builtinId="9" hidden="1"/>
    <cellStyle name="Followed Hyperlink" xfId="69" builtinId="9" hidden="1"/>
    <cellStyle name="Followed Hyperlink" xfId="38" builtinId="9" hidden="1"/>
    <cellStyle name="Followed Hyperlink" xfId="124" builtinId="9" hidden="1"/>
    <cellStyle name="Followed Hyperlink" xfId="121" builtinId="9" hidden="1"/>
    <cellStyle name="Followed Hyperlink" xfId="61" builtinId="9" hidden="1"/>
    <cellStyle name="Followed Hyperlink" xfId="156" builtinId="9" hidden="1"/>
    <cellStyle name="Followed Hyperlink" xfId="55" builtinId="9" hidden="1"/>
    <cellStyle name="Followed Hyperlink" xfId="112" builtinId="9" hidden="1"/>
    <cellStyle name="Followed Hyperlink" xfId="149" builtinId="9" hidden="1"/>
    <cellStyle name="Followed Hyperlink" xfId="143" builtinId="9" hidden="1"/>
    <cellStyle name="Followed Hyperlink" xfId="86" builtinId="9" hidden="1"/>
    <cellStyle name="Followed Hyperlink" xfId="11" builtinId="9" hidden="1"/>
    <cellStyle name="Followed Hyperlink" xfId="144" builtinId="9" hidden="1"/>
    <cellStyle name="Followed Hyperlink" xfId="58" builtinId="9" hidden="1"/>
    <cellStyle name="Followed Hyperlink" xfId="56" builtinId="9" hidden="1"/>
    <cellStyle name="Followed Hyperlink" xfId="29" builtinId="9" hidden="1"/>
    <cellStyle name="Followed Hyperlink" xfId="137" builtinId="9" hidden="1"/>
    <cellStyle name="Followed Hyperlink" xfId="7" builtinId="9" hidden="1"/>
    <cellStyle name="Followed Hyperlink" xfId="154" builtinId="9" hidden="1"/>
    <cellStyle name="Followed Hyperlink" xfId="75" builtinId="9" hidden="1"/>
    <cellStyle name="Followed Hyperlink" xfId="87" builtinId="9" hidden="1"/>
    <cellStyle name="Followed Hyperlink" xfId="13" builtinId="9" hidden="1"/>
    <cellStyle name="Followed Hyperlink" xfId="32" builtinId="9" hidden="1"/>
    <cellStyle name="Followed Hyperlink" xfId="63" builtinId="9" hidden="1"/>
    <cellStyle name="Followed Hyperlink" xfId="99" builtinId="9" hidden="1"/>
    <cellStyle name="Followed Hyperlink" xfId="15" builtinId="9" hidden="1"/>
    <cellStyle name="Followed Hyperlink" xfId="42" builtinId="9" hidden="1"/>
    <cellStyle name="Followed Hyperlink" xfId="133" builtinId="9" hidden="1"/>
    <cellStyle name="Followed Hyperlink" xfId="126" builtinId="9" hidden="1"/>
    <cellStyle name="Followed Hyperlink" xfId="155" builtinId="9" hidden="1"/>
    <cellStyle name="Followed Hyperlink" xfId="19" builtinId="9" hidden="1"/>
    <cellStyle name="Followed Hyperlink" xfId="22" builtinId="9" hidden="1"/>
    <cellStyle name="Followed Hyperlink" xfId="109" builtinId="9" hidden="1"/>
    <cellStyle name="Followed Hyperlink" xfId="104" builtinId="9" hidden="1"/>
    <cellStyle name="Followed Hyperlink" xfId="118" builtinId="9" hidden="1"/>
    <cellStyle name="Followed Hyperlink" xfId="43" builtinId="9" hidden="1"/>
    <cellStyle name="Followed Hyperlink" xfId="141" builtinId="9" hidden="1"/>
    <cellStyle name="Followed Hyperlink" xfId="92" builtinId="9" hidden="1"/>
    <cellStyle name="Followed Hyperlink" xfId="106" builtinId="9" hidden="1"/>
    <cellStyle name="Followed Hyperlink" xfId="24" builtinId="9" hidden="1"/>
    <cellStyle name="Followed Hyperlink" xfId="37" builtinId="9" hidden="1"/>
    <cellStyle name="Followed Hyperlink" xfId="103" builtinId="9" hidden="1"/>
    <cellStyle name="Followed Hyperlink" xfId="89" builtinId="9" hidden="1"/>
    <cellStyle name="Followed Hyperlink" xfId="20" builtinId="9" hidden="1"/>
    <cellStyle name="Followed Hyperlink" xfId="45" builtinId="9" hidden="1"/>
    <cellStyle name="Followed Hyperlink" xfId="23" builtinId="9" hidden="1"/>
    <cellStyle name="Followed Hyperlink" xfId="18" builtinId="9" hidden="1"/>
    <cellStyle name="Followed Hyperlink" xfId="26" builtinId="9" hidden="1"/>
    <cellStyle name="Followed Hyperlink" xfId="94" builtinId="9" hidden="1"/>
    <cellStyle name="Followed Hyperlink" xfId="97" builtinId="9" hidden="1"/>
    <cellStyle name="Followed Hyperlink" xfId="119" builtinId="9" hidden="1"/>
    <cellStyle name="Followed Hyperlink" xfId="33" builtinId="9" hidden="1"/>
    <cellStyle name="Followed Hyperlink" xfId="25" builtinId="9" hidden="1"/>
    <cellStyle name="Followed Hyperlink" xfId="57" builtinId="9" hidden="1"/>
    <cellStyle name="Followed Hyperlink" xfId="49" builtinId="9" hidden="1"/>
    <cellStyle name="Followed Hyperlink" xfId="142" builtinId="9" hidden="1"/>
    <cellStyle name="Followed Hyperlink" xfId="80" builtinId="9" hidden="1"/>
    <cellStyle name="Followed Hyperlink" xfId="131" builtinId="9" hidden="1"/>
    <cellStyle name="Followed Hyperlink" xfId="28" builtinId="9" hidden="1"/>
    <cellStyle name="Followed Hyperlink" xfId="120" builtinId="9" hidden="1"/>
    <cellStyle name="Followed Hyperlink" xfId="129" builtinId="9" hidden="1"/>
    <cellStyle name="Followed Hyperlink" xfId="85" builtinId="9" hidden="1"/>
    <cellStyle name="Followed Hyperlink" xfId="35" builtinId="9" hidden="1"/>
    <cellStyle name="Followed Hyperlink" xfId="151" builtinId="9" hidden="1"/>
    <cellStyle name="Followed Hyperlink" xfId="122" builtinId="9" hidden="1"/>
    <cellStyle name="Followed Hyperlink" xfId="100" builtinId="9" hidden="1"/>
    <cellStyle name="Followed Hyperlink" xfId="138" builtinId="9" hidden="1"/>
    <cellStyle name="Followed Hyperlink" xfId="41" builtinId="9" hidden="1"/>
    <cellStyle name="Followed Hyperlink" xfId="74" builtinId="9" hidden="1"/>
    <cellStyle name="Followed Hyperlink" xfId="47" builtinId="9" hidden="1"/>
    <cellStyle name="Followed Hyperlink" xfId="90" builtinId="9" hidden="1"/>
    <cellStyle name="Followed Hyperlink" xfId="146" builtinId="9" hidden="1"/>
    <cellStyle name="Followed Hyperlink" xfId="51" builtinId="9" hidden="1"/>
    <cellStyle name="Followed Hyperlink" xfId="3" builtinId="9" hidden="1"/>
    <cellStyle name="Followed Hyperlink" xfId="95" builtinId="9" hidden="1"/>
    <cellStyle name="Followed Hyperlink" xfId="134" builtinId="9" hidden="1"/>
    <cellStyle name="Followed Hyperlink" xfId="101" builtinId="9" hidden="1"/>
    <cellStyle name="Followed Hyperlink" xfId="65" builtinId="9" hidden="1"/>
    <cellStyle name="Followed Hyperlink" xfId="76" builtinId="9" hidden="1"/>
    <cellStyle name="Followed Hyperlink" xfId="16" builtinId="9" hidden="1"/>
    <cellStyle name="Followed Hyperlink" xfId="60" builtinId="9" hidden="1"/>
    <cellStyle name="Followed Hyperlink" xfId="31" builtinId="9" hidden="1"/>
    <cellStyle name="Followed Hyperlink" xfId="70" builtinId="9" hidden="1"/>
    <cellStyle name="Followed Hyperlink" xfId="117" builtinId="9" hidden="1"/>
    <cellStyle name="Followed Hyperlink" xfId="114" builtinId="9" hidden="1"/>
    <cellStyle name="Followed Hyperlink" xfId="50" builtinId="9" hidden="1"/>
    <cellStyle name="Followed Hyperlink" xfId="64" builtinId="9" hidden="1"/>
    <cellStyle name="Followed Hyperlink" xfId="27" builtinId="9" hidden="1"/>
    <cellStyle name="Followed Hyperlink" xfId="111" builtinId="9" hidden="1"/>
    <cellStyle name="Followed Hyperlink" xfId="140" builtinId="9" hidden="1"/>
    <cellStyle name="Followed Hyperlink" xfId="83" builtinId="9" hidden="1"/>
    <cellStyle name="Followed Hyperlink" xfId="136" builtinId="9" hidden="1"/>
    <cellStyle name="Followed Hyperlink" xfId="98" builtinId="9" hidden="1"/>
    <cellStyle name="Followed Hyperlink" xfId="82" builtinId="9" hidden="1"/>
    <cellStyle name="Followed Hyperlink" xfId="72" builtinId="9" hidden="1"/>
    <cellStyle name="Followed Hyperlink" xfId="36" builtinId="9" hidden="1"/>
    <cellStyle name="Followed Hyperlink" xfId="77" builtinId="9" hidden="1"/>
    <cellStyle name="Followed Hyperlink" xfId="46" builtinId="9" hidden="1"/>
    <cellStyle name="Followed Hyperlink" xfId="105" builtinId="9" hidden="1"/>
    <cellStyle name="Followed Hyperlink" xfId="9" builtinId="9" hidden="1"/>
    <cellStyle name="Followed Hyperlink" xfId="39" builtinId="9" hidden="1"/>
    <cellStyle name="Followed Hyperlink" xfId="139" builtinId="9" hidden="1"/>
    <cellStyle name="Followed Hyperlink" xfId="110" builtinId="9" hidden="1"/>
    <cellStyle name="Followed Hyperlink" xfId="115" builtinId="9" hidden="1"/>
    <cellStyle name="Followed Hyperlink" xfId="53" builtinId="9" hidden="1"/>
    <cellStyle name="Followed Hyperlink" xfId="52" builtinId="9" hidden="1"/>
    <cellStyle name="Followed Hyperlink" xfId="81" builtinId="9" hidden="1"/>
    <cellStyle name="Followed Hyperlink" xfId="88" builtinId="9" hidden="1"/>
    <cellStyle name="Followed Hyperlink" xfId="71" builtinId="9" hidden="1"/>
    <cellStyle name="Followed Hyperlink" xfId="150" builtinId="9" hidden="1"/>
    <cellStyle name="Followed Hyperlink" xfId="68" builtinId="9" hidden="1"/>
    <cellStyle name="Followed Hyperlink" xfId="91" builtinId="9" hidden="1"/>
    <cellStyle name="Followed Hyperlink" xfId="62" builtinId="9" hidden="1"/>
    <cellStyle name="Followed Hyperlink" xfId="54" builtinId="9" hidden="1"/>
    <cellStyle name="Followed Hyperlink" xfId="5" builtinId="9" hidden="1"/>
    <cellStyle name="Followed Hyperlink" xfId="108" builtinId="9" hidden="1"/>
    <cellStyle name="Followed Hyperlink" xfId="21" builtinId="9" hidden="1"/>
    <cellStyle name="Followed Hyperlink" xfId="30" builtinId="9" hidden="1"/>
    <cellStyle name="Hyperlink" xfId="12" builtinId="8" hidden="1"/>
    <cellStyle name="Hyperlink" xfId="10" builtinId="8" hidden="1"/>
    <cellStyle name="Hyperlink" xfId="2" builtinId="8" hidden="1"/>
    <cellStyle name="Hyperlink" xfId="4" builtinId="8" hidden="1"/>
    <cellStyle name="Hyperlink" xfId="8" builtinId="8" hidden="1"/>
    <cellStyle name="Hyperlink" xfId="6" builtinId="8" hidden="1"/>
    <cellStyle name="Hyperlink" xfId="14" builtinId="8"/>
    <cellStyle name="Normal" xfId="0" builtinId="0"/>
    <cellStyle name="Normal 2" xfId="157" xr:uid="{00000000-0005-0000-0000-00009D000000}"/>
  </cellStyles>
  <dxfs count="151"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3</xdr:col>
      <xdr:colOff>589284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bill.towsley@crestviewdms.com" TargetMode="External" 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 /><Relationship Id="rId2" Type="http://schemas.openxmlformats.org/officeDocument/2006/relationships/printerSettings" Target="../printerSettings/printerSettings10.bin" /><Relationship Id="rId1" Type="http://schemas.openxmlformats.org/officeDocument/2006/relationships/hyperlink" Target="mailto:bill.towsley@crestviewdms.com" TargetMode="External" 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 /><Relationship Id="rId2" Type="http://schemas.openxmlformats.org/officeDocument/2006/relationships/printerSettings" Target="../printerSettings/printerSettings11.bin" /><Relationship Id="rId1" Type="http://schemas.openxmlformats.org/officeDocument/2006/relationships/hyperlink" Target="mailto:bill.towsley@crestviewdms.com" TargetMode="External" /><Relationship Id="rId5" Type="http://schemas.openxmlformats.org/officeDocument/2006/relationships/comments" Target="../comments1.xml" /><Relationship Id="rId4" Type="http://schemas.openxmlformats.org/officeDocument/2006/relationships/vmlDrawing" Target="../drawings/vmlDrawing1.vml" 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 /><Relationship Id="rId2" Type="http://schemas.openxmlformats.org/officeDocument/2006/relationships/printerSettings" Target="../printerSettings/printerSettings12.bin" /><Relationship Id="rId1" Type="http://schemas.openxmlformats.org/officeDocument/2006/relationships/hyperlink" Target="mailto:bill.towsley@crestviewdms.com" TargetMode="External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 /><Relationship Id="rId2" Type="http://schemas.openxmlformats.org/officeDocument/2006/relationships/printerSettings" Target="../printerSettings/printerSettings2.bin" /><Relationship Id="rId1" Type="http://schemas.openxmlformats.org/officeDocument/2006/relationships/hyperlink" Target="mailto:bill.towsley@crestviewdms.com" TargetMode="External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 /><Relationship Id="rId2" Type="http://schemas.openxmlformats.org/officeDocument/2006/relationships/printerSettings" Target="../printerSettings/printerSettings3.bin" /><Relationship Id="rId1" Type="http://schemas.openxmlformats.org/officeDocument/2006/relationships/hyperlink" Target="mailto:bill.towsley@crestviewdms.com" TargetMode="External" 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Relationship Id="rId1" Type="http://schemas.openxmlformats.org/officeDocument/2006/relationships/hyperlink" Target="mailto:bill.towsley@crestviewdms.com" TargetMode="External" 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 /><Relationship Id="rId2" Type="http://schemas.openxmlformats.org/officeDocument/2006/relationships/printerSettings" Target="../printerSettings/printerSettings5.bin" /><Relationship Id="rId1" Type="http://schemas.openxmlformats.org/officeDocument/2006/relationships/hyperlink" Target="mailto:bill.towsley@crestviewdms.com" TargetMode="External" 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 /><Relationship Id="rId2" Type="http://schemas.openxmlformats.org/officeDocument/2006/relationships/printerSettings" Target="../printerSettings/printerSettings6.bin" /><Relationship Id="rId1" Type="http://schemas.openxmlformats.org/officeDocument/2006/relationships/hyperlink" Target="mailto:bill.towsley@crestviewdms.com" TargetMode="External" 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 /><Relationship Id="rId2" Type="http://schemas.openxmlformats.org/officeDocument/2006/relationships/printerSettings" Target="../printerSettings/printerSettings7.bin" /><Relationship Id="rId1" Type="http://schemas.openxmlformats.org/officeDocument/2006/relationships/hyperlink" Target="mailto:bill.towsley@crestviewdms.com" TargetMode="External" 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 /><Relationship Id="rId2" Type="http://schemas.openxmlformats.org/officeDocument/2006/relationships/printerSettings" Target="../printerSettings/printerSettings8.bin" /><Relationship Id="rId1" Type="http://schemas.openxmlformats.org/officeDocument/2006/relationships/hyperlink" Target="mailto:bill.towsley@crestviewdms.com" TargetMode="External" 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 /><Relationship Id="rId2" Type="http://schemas.openxmlformats.org/officeDocument/2006/relationships/printerSettings" Target="../printerSettings/printerSettings9.bin" /><Relationship Id="rId1" Type="http://schemas.openxmlformats.org/officeDocument/2006/relationships/hyperlink" Target="mailto:bill.towsley@crestviewdm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6"/>
  <sheetViews>
    <sheetView tabSelected="1" workbookViewId="0" xr3:uid="{AEA406A1-0E4B-5B11-9CD5-51D6E497D94C}">
      <pane ySplit="13" topLeftCell="A39" activePane="bottomLeft" state="frozen"/>
      <selection pane="bottomLeft" activeCell="F53" sqref="F53"/>
    </sheetView>
  </sheetViews>
  <sheetFormatPr defaultRowHeight="12.75" x14ac:dyDescent="0.15"/>
  <cols>
    <col min="3" max="3" width="10.24609375" bestFit="1" customWidth="1"/>
    <col min="4" max="4" width="11.0546875" customWidth="1"/>
    <col min="5" max="5" width="10.3828125" bestFit="1" customWidth="1"/>
    <col min="6" max="6" width="12.40625" bestFit="1" customWidth="1"/>
    <col min="7" max="7" width="9.16796875" bestFit="1" customWidth="1"/>
    <col min="8" max="8" width="9.70703125" bestFit="1" customWidth="1"/>
    <col min="9" max="9" width="11.19140625" bestFit="1" customWidth="1"/>
    <col min="10" max="10" width="9.16796875" bestFit="1" customWidth="1"/>
    <col min="11" max="11" width="11.19140625" bestFit="1" customWidth="1"/>
    <col min="12" max="12" width="10.65234375" customWidth="1"/>
    <col min="15" max="17" width="12.80859375" customWidth="1"/>
    <col min="20" max="21" width="9.3046875" bestFit="1" customWidth="1"/>
  </cols>
  <sheetData>
    <row r="1" spans="2:21" s="2" customFormat="1" x14ac:dyDescent="0.15"/>
    <row r="2" spans="2:21" s="2" customFormat="1" ht="27" x14ac:dyDescent="0.3">
      <c r="B2" s="1"/>
      <c r="C2" s="1"/>
      <c r="I2" s="3"/>
      <c r="J2" s="3"/>
      <c r="L2" s="4" t="s">
        <v>0</v>
      </c>
    </row>
    <row r="3" spans="2:21" s="2" customFormat="1" x14ac:dyDescent="0.15">
      <c r="B3" s="1"/>
      <c r="C3" s="1"/>
      <c r="I3" s="3"/>
      <c r="J3" s="3"/>
    </row>
    <row r="4" spans="2:21" s="2" customFormat="1" ht="27" x14ac:dyDescent="0.15">
      <c r="B4" s="24"/>
      <c r="C4" s="10"/>
      <c r="I4" s="3"/>
      <c r="J4" s="3"/>
    </row>
    <row r="5" spans="2:21" s="6" customFormat="1" x14ac:dyDescent="0.15">
      <c r="B5" s="7"/>
      <c r="C5" s="7"/>
      <c r="I5" s="8"/>
      <c r="J5" s="8"/>
    </row>
    <row r="6" spans="2:21" s="6" customFormat="1" ht="17.100000000000001" customHeight="1" x14ac:dyDescent="0.15">
      <c r="B6" s="14" t="s">
        <v>1</v>
      </c>
      <c r="C6" s="14"/>
      <c r="D6" s="120"/>
      <c r="E6" s="120"/>
      <c r="F6" s="16"/>
      <c r="G6" s="12" t="s">
        <v>2</v>
      </c>
      <c r="I6" s="12"/>
      <c r="J6" s="12"/>
      <c r="K6" s="121">
        <v>42614</v>
      </c>
      <c r="L6" s="121"/>
    </row>
    <row r="7" spans="2:21" s="6" customFormat="1" ht="17.100000000000001" customHeight="1" x14ac:dyDescent="0.15">
      <c r="B7" s="14" t="s">
        <v>3</v>
      </c>
      <c r="C7" s="14"/>
      <c r="D7" s="120"/>
      <c r="E7" s="120"/>
      <c r="F7" s="16"/>
      <c r="G7" s="12" t="s">
        <v>4</v>
      </c>
      <c r="I7" s="12"/>
      <c r="J7" s="12"/>
      <c r="K7" s="122">
        <v>43100</v>
      </c>
      <c r="L7" s="122"/>
    </row>
    <row r="8" spans="2:21" s="6" customFormat="1" ht="17.100000000000001" customHeight="1" x14ac:dyDescent="0.15">
      <c r="B8" s="14" t="s">
        <v>5</v>
      </c>
      <c r="C8" s="14"/>
      <c r="D8" s="120"/>
      <c r="E8" s="120"/>
      <c r="F8" s="16"/>
      <c r="G8" s="9"/>
      <c r="I8" s="13"/>
      <c r="J8" s="13"/>
      <c r="K8" s="15"/>
      <c r="L8" s="15"/>
    </row>
    <row r="9" spans="2:21" s="6" customFormat="1" ht="17.100000000000001" customHeight="1" x14ac:dyDescent="0.15">
      <c r="B9" s="9"/>
      <c r="C9" s="13"/>
      <c r="D9" s="13"/>
      <c r="E9" s="15"/>
      <c r="G9" s="9"/>
      <c r="I9" s="13"/>
      <c r="J9" s="13"/>
      <c r="K9" s="15"/>
      <c r="L9" s="15"/>
    </row>
    <row r="10" spans="2:21" s="6" customFormat="1" ht="17.100000000000001" customHeight="1" x14ac:dyDescent="0.15">
      <c r="B10" s="12" t="s">
        <v>6</v>
      </c>
      <c r="C10" s="12"/>
      <c r="D10" s="123" t="s">
        <v>7</v>
      </c>
      <c r="E10" s="123"/>
      <c r="F10" s="17"/>
      <c r="G10" s="12" t="s">
        <v>8</v>
      </c>
      <c r="I10" s="12"/>
      <c r="J10" s="12"/>
      <c r="K10" s="124" t="s">
        <v>9</v>
      </c>
      <c r="L10" s="124"/>
    </row>
    <row r="11" spans="2:21" s="6" customFormat="1" ht="17.100000000000001" customHeight="1" x14ac:dyDescent="0.15">
      <c r="B11" s="12" t="s">
        <v>10</v>
      </c>
      <c r="C11" s="12"/>
      <c r="D11" s="118" t="s">
        <v>11</v>
      </c>
      <c r="E11" s="118"/>
      <c r="F11" s="17"/>
      <c r="G11" s="12" t="s">
        <v>12</v>
      </c>
      <c r="I11" s="12"/>
      <c r="J11" s="12"/>
      <c r="K11" s="119" t="s">
        <v>13</v>
      </c>
      <c r="L11" s="118"/>
    </row>
    <row r="12" spans="2:21" s="2" customFormat="1" ht="18.75" customHeight="1" x14ac:dyDescent="0.15">
      <c r="D12" s="11"/>
    </row>
    <row r="13" spans="2:21" x14ac:dyDescent="0.15">
      <c r="B13" s="54" t="s">
        <v>14</v>
      </c>
      <c r="C13" s="54" t="s">
        <v>15</v>
      </c>
      <c r="D13" s="54" t="s">
        <v>16</v>
      </c>
      <c r="E13" s="54" t="s">
        <v>17</v>
      </c>
      <c r="F13" s="54" t="s">
        <v>18</v>
      </c>
      <c r="G13" s="54"/>
      <c r="H13" s="54" t="s">
        <v>19</v>
      </c>
      <c r="I13" s="54" t="s">
        <v>20</v>
      </c>
      <c r="J13" s="54" t="s">
        <v>21</v>
      </c>
      <c r="K13" s="54" t="s">
        <v>22</v>
      </c>
      <c r="L13" s="54" t="s">
        <v>23</v>
      </c>
      <c r="N13" s="54" t="s">
        <v>24</v>
      </c>
      <c r="O13" s="54" t="s">
        <v>25</v>
      </c>
      <c r="P13" s="54" t="s">
        <v>26</v>
      </c>
      <c r="Q13" s="54" t="s">
        <v>27</v>
      </c>
      <c r="R13" s="54" t="s">
        <v>28</v>
      </c>
    </row>
    <row r="14" spans="2:21" x14ac:dyDescent="0.15">
      <c r="B14" s="97">
        <f>MAX(B15:B53)</f>
        <v>1519987</v>
      </c>
      <c r="C14" s="106">
        <f>MAX(C15:C53)</f>
        <v>42912</v>
      </c>
      <c r="D14" s="106">
        <f>MIN(D15:D53)</f>
        <v>42639</v>
      </c>
      <c r="E14" s="106">
        <f>MAX(E15:E53)</f>
        <v>42925</v>
      </c>
      <c r="F14" s="98">
        <f>SUBTOTAL(9,F15:F53)</f>
        <v>159705</v>
      </c>
      <c r="G14" s="99"/>
      <c r="H14" s="97">
        <f ca="1">SUBTOTAL(9,H15:H53)</f>
        <v>1267.5</v>
      </c>
      <c r="I14" s="100">
        <f ca="1">+H14*'September Time Sheet'!$E$55</f>
        <v>152100</v>
      </c>
      <c r="J14" s="100">
        <f t="shared" ref="J14" ca="1" si="0">+I14*0.05</f>
        <v>7605</v>
      </c>
      <c r="K14" s="100">
        <f t="shared" ref="K14" ca="1" si="1">SUM(I14:J14)</f>
        <v>159705</v>
      </c>
      <c r="L14" s="100">
        <f t="shared" ref="L14" ca="1" si="2">K14-F14</f>
        <v>0</v>
      </c>
      <c r="M14" s="101"/>
    </row>
    <row r="15" spans="2:21" x14ac:dyDescent="0.15">
      <c r="B15" s="49">
        <v>1316191</v>
      </c>
      <c r="C15" s="56">
        <v>42648</v>
      </c>
      <c r="D15" s="56">
        <v>42639</v>
      </c>
      <c r="E15" s="50">
        <v>42645</v>
      </c>
      <c r="F15" s="51">
        <v>5040</v>
      </c>
      <c r="G15" s="52"/>
      <c r="H15" s="49">
        <f ca="1">IF(E15&gt;TODAY()+7,"",SUMIF('September Time Sheet'!$D$14:$D$52,"&gt;="&amp;D15,'September Time Sheet'!$L$14:$L$52)-SUMIF('September Time Sheet'!$D$14:$D$53,"&gt;="&amp;E15,'September Time Sheet'!$L$14:$L$53)+SUMIF('October Time Sheet'!$D$14:$D$60,"&gt;="&amp;D15,'October Time Sheet'!$L$14:$L$60)-SUMIF('October Time Sheet'!$D$14:$D$60,"&gt;="&amp;E15,'October Time Sheet'!$L$14:$L$60)+SUMIF('November Time Sheet'!$D$14:$D$60,"&gt;="&amp;D15,'November Time Sheet'!$L$14:$L$60)-SUMIF('November Time Sheet'!$D$14:$D$60,"&gt;="&amp;E15,'November Time Sheet'!$L$14:$L$60)+SUMIF('December Time Sheet'!$D$14:$D$60,"&gt;="&amp;D15,'December Time Sheet'!$L$14:$L$60)-SUMIF('December Time Sheet'!$D$14:$D$60,"&gt;="&amp;E15,'December Time Sheet'!$L$14:$L$60)+SUMIF('January Time Sheet'!$D$14:$D$60,"&gt;="&amp;D15,'January Time Sheet'!$L$14:$L$60)-SUMIF('January Time Sheet'!$D$14:$D$60,"&gt;="&amp;E15,'January Time Sheet'!$L$14:$L$60)+SUMIF('February Time Sheet'!$D$14:$D$60,"&gt;="&amp;D15,'February Time Sheet'!$L$14:$L$60)-SUMIF('February Time Sheet'!$D$14:$D$60,"&gt;="&amp;E15,'February Time Sheet'!$L$14:$L$60)+SUMIF('March Time Sheet'!$D$14:$D$60,"&gt;="&amp;D15,'March Time Sheet'!$L$14:$L$60)-SUMIF('March Time Sheet'!$D$14:$D$60,"&gt;="&amp;E15,'March Time Sheet'!$L$14:$L$60)+SUMIF('April Time Sheet'!$D$14:$D$60,"&gt;="&amp;D15,'April Time Sheet'!$L$14:$L$60)-SUMIF('April Time Sheet'!$D$14:$D$60,"&gt;="&amp;E15,'April Time Sheet'!$L$14:$L$60)+SUMIF('May Time Sheet'!$D$14:$D$60,"&gt;="&amp;D15,'May Time Sheet'!$L$14:$L$60)-SUMIF('May Time Sheet'!$D$14:$D$60,"&gt;="&amp;E15,'May Time Sheet'!$L$14:$L$60)+SUMIF('June Time Sheet'!$D$14:$D$60,"&gt;="&amp;D15,'June Time Sheet'!$L$14:$L$60)-SUMIF('June Time Sheet'!$D$14:$D$60,"&gt;="&amp;E15,'June Time Sheet'!$L$14:$L$60)+SUMIF('July Time Sheet'!$D$14:$D$60,"&gt;="&amp;D15,'July Time Sheet'!$L$14:$L$60)-SUMIF('July Time Sheet'!$D$14:$D$60,"&gt;="&amp;E15,'July Time Sheet'!$L$14:$L$60))</f>
        <v>40</v>
      </c>
      <c r="I15" s="53">
        <f ca="1">IF(LEN(H15)&lt;1,"",H15*'September Time Sheet'!$E$55)</f>
        <v>4800</v>
      </c>
      <c r="J15" s="53">
        <f t="shared" ref="J15:J16" ca="1" si="3">IF(LEN(H15)&lt;1,"",I15*0.05)</f>
        <v>240</v>
      </c>
      <c r="K15" s="53">
        <f t="shared" ref="K15:K16" ca="1" si="4">IF(LEN(H15)&lt;1,"",SUM(I15:J15))</f>
        <v>5040</v>
      </c>
      <c r="L15" s="53">
        <f t="shared" ref="L15:L16" ca="1" si="5">IF(LEN(H15)&lt;1,"",K15-F15)</f>
        <v>0</v>
      </c>
      <c r="N15" s="102"/>
      <c r="O15" s="56">
        <f>+E15+17</f>
        <v>42662</v>
      </c>
      <c r="P15" s="56">
        <v>42662</v>
      </c>
      <c r="Q15" s="56">
        <f t="shared" ref="Q15:Q53" si="6">IF(ISBLANK(C15),"",C15)</f>
        <v>42648</v>
      </c>
      <c r="R15">
        <v>1302384</v>
      </c>
      <c r="T15" s="102"/>
      <c r="U15" s="102"/>
    </row>
    <row r="16" spans="2:21" x14ac:dyDescent="0.15">
      <c r="B16" s="55">
        <v>1320243</v>
      </c>
      <c r="C16" s="56">
        <v>42655</v>
      </c>
      <c r="D16" s="56">
        <v>42646</v>
      </c>
      <c r="E16" s="56">
        <v>42652</v>
      </c>
      <c r="F16" s="51">
        <v>4819.5</v>
      </c>
      <c r="H16" s="49">
        <f ca="1">IF(E16&gt;TODAY()+7,"",SUMIF('September Time Sheet'!$D$14:$D$52,"&gt;="&amp;D16,'September Time Sheet'!$L$14:$L$52)-SUMIF('September Time Sheet'!$D$14:$D$53,"&gt;="&amp;E16,'September Time Sheet'!$L$14:$L$53)+SUMIF('October Time Sheet'!$D$14:$D$60,"&gt;="&amp;D16,'October Time Sheet'!$L$14:$L$60)-SUMIF('October Time Sheet'!$D$14:$D$60,"&gt;="&amp;E16,'October Time Sheet'!$L$14:$L$60)+SUMIF('November Time Sheet'!$D$14:$D$60,"&gt;="&amp;D16,'November Time Sheet'!$L$14:$L$60)-SUMIF('November Time Sheet'!$D$14:$D$60,"&gt;="&amp;E16,'November Time Sheet'!$L$14:$L$60)+SUMIF('December Time Sheet'!$D$14:$D$60,"&gt;="&amp;D16,'December Time Sheet'!$L$14:$L$60)-SUMIF('December Time Sheet'!$D$14:$D$60,"&gt;="&amp;E16,'December Time Sheet'!$L$14:$L$60)+SUMIF('January Time Sheet'!$D$14:$D$60,"&gt;="&amp;D16,'January Time Sheet'!$L$14:$L$60)-SUMIF('January Time Sheet'!$D$14:$D$60,"&gt;="&amp;E16,'January Time Sheet'!$L$14:$L$60)+SUMIF('February Time Sheet'!$D$14:$D$60,"&gt;="&amp;D16,'February Time Sheet'!$L$14:$L$60)-SUMIF('February Time Sheet'!$D$14:$D$60,"&gt;="&amp;E16,'February Time Sheet'!$L$14:$L$60)+SUMIF('March Time Sheet'!$D$14:$D$60,"&gt;="&amp;D16,'March Time Sheet'!$L$14:$L$60)-SUMIF('March Time Sheet'!$D$14:$D$60,"&gt;="&amp;E16,'March Time Sheet'!$L$14:$L$60)+SUMIF('April Time Sheet'!$D$14:$D$60,"&gt;="&amp;D16,'April Time Sheet'!$L$14:$L$60)-SUMIF('April Time Sheet'!$D$14:$D$60,"&gt;="&amp;E16,'April Time Sheet'!$L$14:$L$60)+SUMIF('May Time Sheet'!$D$14:$D$60,"&gt;="&amp;D16,'May Time Sheet'!$L$14:$L$60)-SUMIF('May Time Sheet'!$D$14:$D$60,"&gt;="&amp;E16,'May Time Sheet'!$L$14:$L$60)+SUMIF('June Time Sheet'!$D$14:$D$60,"&gt;="&amp;D16,'June Time Sheet'!$L$14:$L$60)-SUMIF('June Time Sheet'!$D$14:$D$60,"&gt;="&amp;E16,'June Time Sheet'!$L$14:$L$60)+SUMIF('July Time Sheet'!$D$14:$D$60,"&gt;="&amp;D16,'July Time Sheet'!$L$14:$L$60)-SUMIF('July Time Sheet'!$D$14:$D$60,"&gt;="&amp;E16,'July Time Sheet'!$L$14:$L$60))</f>
        <v>38.25</v>
      </c>
      <c r="I16" s="53">
        <f ca="1">IF(LEN(H16)&lt;1,"",H16*'September Time Sheet'!$E$55)</f>
        <v>4590</v>
      </c>
      <c r="J16" s="53">
        <f t="shared" ca="1" si="3"/>
        <v>229.5</v>
      </c>
      <c r="K16" s="53">
        <f t="shared" ca="1" si="4"/>
        <v>4819.5</v>
      </c>
      <c r="L16" s="53">
        <f t="shared" ca="1" si="5"/>
        <v>0</v>
      </c>
      <c r="N16" s="102">
        <f t="shared" ref="N16:N47" si="7">+E16-E15</f>
        <v>7</v>
      </c>
      <c r="O16" s="56">
        <f>+E16+10</f>
        <v>42662</v>
      </c>
      <c r="P16" s="56">
        <v>42662</v>
      </c>
      <c r="Q16" s="56">
        <f t="shared" si="6"/>
        <v>42655</v>
      </c>
      <c r="R16">
        <v>1302384</v>
      </c>
      <c r="T16" s="102"/>
      <c r="U16" s="102"/>
    </row>
    <row r="17" spans="2:21" x14ac:dyDescent="0.15">
      <c r="B17" s="49">
        <v>1338486</v>
      </c>
      <c r="C17" s="56">
        <v>42681</v>
      </c>
      <c r="D17" s="56">
        <v>42653</v>
      </c>
      <c r="E17" s="56">
        <v>42659</v>
      </c>
      <c r="F17" s="51">
        <v>126</v>
      </c>
      <c r="H17" s="49">
        <f ca="1">IF(E17&gt;TODAY()+7,"",SUMIF('September Time Sheet'!$D$14:$D$52,"&gt;="&amp;D17,'September Time Sheet'!$L$14:$L$52)-SUMIF('September Time Sheet'!$D$14:$D$53,"&gt;="&amp;E17,'September Time Sheet'!$L$14:$L$53)+SUMIF('October Time Sheet'!$D$14:$D$60,"&gt;="&amp;D17,'October Time Sheet'!$L$14:$L$60)-SUMIF('October Time Sheet'!$D$14:$D$60,"&gt;="&amp;E17,'October Time Sheet'!$L$14:$L$60)+SUMIF('November Time Sheet'!$D$14:$D$60,"&gt;="&amp;D17,'November Time Sheet'!$L$14:$L$60)-SUMIF('November Time Sheet'!$D$14:$D$60,"&gt;="&amp;E17,'November Time Sheet'!$L$14:$L$60)+SUMIF('December Time Sheet'!$D$14:$D$60,"&gt;="&amp;D17,'December Time Sheet'!$L$14:$L$60)-SUMIF('December Time Sheet'!$D$14:$D$60,"&gt;="&amp;E17,'December Time Sheet'!$L$14:$L$60)+SUMIF('January Time Sheet'!$D$14:$D$60,"&gt;="&amp;D17,'January Time Sheet'!$L$14:$L$60)-SUMIF('January Time Sheet'!$D$14:$D$60,"&gt;="&amp;E17,'January Time Sheet'!$L$14:$L$60)+SUMIF('February Time Sheet'!$D$14:$D$60,"&gt;="&amp;D17,'February Time Sheet'!$L$14:$L$60)-SUMIF('February Time Sheet'!$D$14:$D$60,"&gt;="&amp;E17,'February Time Sheet'!$L$14:$L$60)+SUMIF('March Time Sheet'!$D$14:$D$60,"&gt;="&amp;D17,'March Time Sheet'!$L$14:$L$60)-SUMIF('March Time Sheet'!$D$14:$D$60,"&gt;="&amp;E17,'March Time Sheet'!$L$14:$L$60)+SUMIF('April Time Sheet'!$D$14:$D$60,"&gt;="&amp;D17,'April Time Sheet'!$L$14:$L$60)-SUMIF('April Time Sheet'!$D$14:$D$60,"&gt;="&amp;E17,'April Time Sheet'!$L$14:$L$60)+SUMIF('May Time Sheet'!$D$14:$D$60,"&gt;="&amp;D17,'May Time Sheet'!$L$14:$L$60)-SUMIF('May Time Sheet'!$D$14:$D$60,"&gt;="&amp;E17,'May Time Sheet'!$L$14:$L$60)+SUMIF('June Time Sheet'!$D$14:$D$60,"&gt;="&amp;D17,'June Time Sheet'!$L$14:$L$60)-SUMIF('June Time Sheet'!$D$14:$D$60,"&gt;="&amp;E17,'June Time Sheet'!$L$14:$L$60)+SUMIF('July Time Sheet'!$D$14:$D$60,"&gt;="&amp;D17,'July Time Sheet'!$L$14:$L$60)-SUMIF('July Time Sheet'!$D$14:$D$60,"&gt;="&amp;E17,'July Time Sheet'!$L$14:$L$60))</f>
        <v>1</v>
      </c>
      <c r="I17" s="53">
        <f ca="1">IF(LEN(H17)&lt;1,"",H17*'September Time Sheet'!$E$55)</f>
        <v>120</v>
      </c>
      <c r="J17" s="53">
        <f ca="1">IF(LEN(H17)&lt;1,"",I17*0.05)</f>
        <v>6</v>
      </c>
      <c r="K17" s="53">
        <f ca="1">IF(LEN(H17)&lt;1,"",SUM(I17:J17))</f>
        <v>126</v>
      </c>
      <c r="L17" s="53">
        <f ca="1">IF(LEN(H17)&lt;1,"",K17-F17)</f>
        <v>0</v>
      </c>
      <c r="N17" s="102">
        <f t="shared" si="7"/>
        <v>7</v>
      </c>
      <c r="O17" s="56">
        <f>+E17+17</f>
        <v>42676</v>
      </c>
      <c r="P17" s="56">
        <v>42682</v>
      </c>
      <c r="Q17" s="56">
        <f t="shared" si="6"/>
        <v>42681</v>
      </c>
      <c r="R17">
        <v>1314407</v>
      </c>
      <c r="T17" s="102"/>
      <c r="U17" s="102"/>
    </row>
    <row r="18" spans="2:21" x14ac:dyDescent="0.15">
      <c r="B18" s="49">
        <v>1329831</v>
      </c>
      <c r="C18" s="56">
        <v>42669</v>
      </c>
      <c r="D18" s="56">
        <v>42660</v>
      </c>
      <c r="E18" s="56">
        <v>42666</v>
      </c>
      <c r="F18" s="51">
        <v>3717</v>
      </c>
      <c r="H18" s="49">
        <f ca="1">IF(E18&gt;TODAY()+7,"",SUMIF('September Time Sheet'!$D$14:$D$52,"&gt;="&amp;D18,'September Time Sheet'!$L$14:$L$52)-SUMIF('September Time Sheet'!$D$14:$D$53,"&gt;="&amp;E18,'September Time Sheet'!$L$14:$L$53)+SUMIF('October Time Sheet'!$D$14:$D$60,"&gt;="&amp;D18,'October Time Sheet'!$L$14:$L$60)-SUMIF('October Time Sheet'!$D$14:$D$60,"&gt;="&amp;E18,'October Time Sheet'!$L$14:$L$60)+SUMIF('November Time Sheet'!$D$14:$D$60,"&gt;="&amp;D18,'November Time Sheet'!$L$14:$L$60)-SUMIF('November Time Sheet'!$D$14:$D$60,"&gt;="&amp;E18,'November Time Sheet'!$L$14:$L$60)+SUMIF('December Time Sheet'!$D$14:$D$60,"&gt;="&amp;D18,'December Time Sheet'!$L$14:$L$60)-SUMIF('December Time Sheet'!$D$14:$D$60,"&gt;="&amp;E18,'December Time Sheet'!$L$14:$L$60)+SUMIF('January Time Sheet'!$D$14:$D$60,"&gt;="&amp;D18,'January Time Sheet'!$L$14:$L$60)-SUMIF('January Time Sheet'!$D$14:$D$60,"&gt;="&amp;E18,'January Time Sheet'!$L$14:$L$60)+SUMIF('February Time Sheet'!$D$14:$D$60,"&gt;="&amp;D18,'February Time Sheet'!$L$14:$L$60)-SUMIF('February Time Sheet'!$D$14:$D$60,"&gt;="&amp;E18,'February Time Sheet'!$L$14:$L$60)+SUMIF('March Time Sheet'!$D$14:$D$60,"&gt;="&amp;D18,'March Time Sheet'!$L$14:$L$60)-SUMIF('March Time Sheet'!$D$14:$D$60,"&gt;="&amp;E18,'March Time Sheet'!$L$14:$L$60)+SUMIF('April Time Sheet'!$D$14:$D$60,"&gt;="&amp;D18,'April Time Sheet'!$L$14:$L$60)-SUMIF('April Time Sheet'!$D$14:$D$60,"&gt;="&amp;E18,'April Time Sheet'!$L$14:$L$60)+SUMIF('May Time Sheet'!$D$14:$D$60,"&gt;="&amp;D18,'May Time Sheet'!$L$14:$L$60)-SUMIF('May Time Sheet'!$D$14:$D$60,"&gt;="&amp;E18,'May Time Sheet'!$L$14:$L$60)+SUMIF('June Time Sheet'!$D$14:$D$60,"&gt;="&amp;D18,'June Time Sheet'!$L$14:$L$60)-SUMIF('June Time Sheet'!$D$14:$D$60,"&gt;="&amp;E18,'June Time Sheet'!$L$14:$L$60)+SUMIF('July Time Sheet'!$D$14:$D$60,"&gt;="&amp;D18,'July Time Sheet'!$L$14:$L$60)-SUMIF('July Time Sheet'!$D$14:$D$60,"&gt;="&amp;E18,'July Time Sheet'!$L$14:$L$60))</f>
        <v>29.5</v>
      </c>
      <c r="I18" s="53">
        <f ca="1">IF(LEN(H18)&lt;1,"",H18*'September Time Sheet'!$E$55)</f>
        <v>3540</v>
      </c>
      <c r="J18" s="53">
        <f t="shared" ref="J18:J53" ca="1" si="8">IF(LEN(H18)&lt;1,"",I18*0.05)</f>
        <v>177</v>
      </c>
      <c r="K18" s="53">
        <f t="shared" ref="K18:K53" ca="1" si="9">IF(LEN(H18)&lt;1,"",SUM(I18:J18))</f>
        <v>3717</v>
      </c>
      <c r="L18" s="53">
        <f t="shared" ref="L18:L53" ca="1" si="10">IF(LEN(H18)&lt;1,"",K18-F18)</f>
        <v>0</v>
      </c>
      <c r="N18" s="102">
        <f t="shared" si="7"/>
        <v>7</v>
      </c>
      <c r="O18" s="56">
        <f>+E18+10</f>
        <v>42676</v>
      </c>
      <c r="P18" s="56">
        <v>42676</v>
      </c>
      <c r="Q18" s="56">
        <f t="shared" si="6"/>
        <v>42669</v>
      </c>
      <c r="R18">
        <v>1310388</v>
      </c>
      <c r="T18" s="102"/>
      <c r="U18" s="102"/>
    </row>
    <row r="19" spans="2:21" x14ac:dyDescent="0.15">
      <c r="B19" s="49">
        <v>1336325</v>
      </c>
      <c r="C19" s="56">
        <v>42676</v>
      </c>
      <c r="D19" s="56">
        <v>42667</v>
      </c>
      <c r="E19" s="56">
        <v>42673</v>
      </c>
      <c r="F19" s="51">
        <v>5008.5</v>
      </c>
      <c r="H19" s="49">
        <f ca="1">IF(E19&gt;TODAY()+7,"",SUMIF('September Time Sheet'!$D$14:$D$52,"&gt;="&amp;D19,'September Time Sheet'!$L$14:$L$52)-SUMIF('September Time Sheet'!$D$14:$D$53,"&gt;="&amp;E19,'September Time Sheet'!$L$14:$L$53)+SUMIF('October Time Sheet'!$D$14:$D$60,"&gt;="&amp;D19,'October Time Sheet'!$L$14:$L$60)-SUMIF('October Time Sheet'!$D$14:$D$60,"&gt;="&amp;E19,'October Time Sheet'!$L$14:$L$60)+SUMIF('November Time Sheet'!$D$14:$D$60,"&gt;="&amp;D19,'November Time Sheet'!$L$14:$L$60)-SUMIF('November Time Sheet'!$D$14:$D$60,"&gt;="&amp;E19,'November Time Sheet'!$L$14:$L$60)+SUMIF('December Time Sheet'!$D$14:$D$60,"&gt;="&amp;D19,'December Time Sheet'!$L$14:$L$60)-SUMIF('December Time Sheet'!$D$14:$D$60,"&gt;="&amp;E19,'December Time Sheet'!$L$14:$L$60)+SUMIF('January Time Sheet'!$D$14:$D$60,"&gt;="&amp;D19,'January Time Sheet'!$L$14:$L$60)-SUMIF('January Time Sheet'!$D$14:$D$60,"&gt;="&amp;E19,'January Time Sheet'!$L$14:$L$60)+SUMIF('February Time Sheet'!$D$14:$D$60,"&gt;="&amp;D19,'February Time Sheet'!$L$14:$L$60)-SUMIF('February Time Sheet'!$D$14:$D$60,"&gt;="&amp;E19,'February Time Sheet'!$L$14:$L$60)+SUMIF('March Time Sheet'!$D$14:$D$60,"&gt;="&amp;D19,'March Time Sheet'!$L$14:$L$60)-SUMIF('March Time Sheet'!$D$14:$D$60,"&gt;="&amp;E19,'March Time Sheet'!$L$14:$L$60)+SUMIF('April Time Sheet'!$D$14:$D$60,"&gt;="&amp;D19,'April Time Sheet'!$L$14:$L$60)-SUMIF('April Time Sheet'!$D$14:$D$60,"&gt;="&amp;E19,'April Time Sheet'!$L$14:$L$60)+SUMIF('May Time Sheet'!$D$14:$D$60,"&gt;="&amp;D19,'May Time Sheet'!$L$14:$L$60)-SUMIF('May Time Sheet'!$D$14:$D$60,"&gt;="&amp;E19,'May Time Sheet'!$L$14:$L$60)+SUMIF('June Time Sheet'!$D$14:$D$60,"&gt;="&amp;D19,'June Time Sheet'!$L$14:$L$60)-SUMIF('June Time Sheet'!$D$14:$D$60,"&gt;="&amp;E19,'June Time Sheet'!$L$14:$L$60)+SUMIF('July Time Sheet'!$D$14:$D$60,"&gt;="&amp;D19,'July Time Sheet'!$L$14:$L$60)-SUMIF('July Time Sheet'!$D$14:$D$60,"&gt;="&amp;E19,'July Time Sheet'!$L$14:$L$60))</f>
        <v>39.75</v>
      </c>
      <c r="I19" s="53">
        <f ca="1">IF(LEN(H19)&lt;1,"",H19*'September Time Sheet'!$E$55)</f>
        <v>4770</v>
      </c>
      <c r="J19" s="53">
        <f t="shared" ca="1" si="8"/>
        <v>238.5</v>
      </c>
      <c r="K19" s="53">
        <f t="shared" ca="1" si="9"/>
        <v>5008.5</v>
      </c>
      <c r="L19" s="53">
        <f t="shared" ca="1" si="10"/>
        <v>0</v>
      </c>
      <c r="N19" s="102">
        <f t="shared" si="7"/>
        <v>7</v>
      </c>
      <c r="O19" s="56">
        <f>+E19+17</f>
        <v>42690</v>
      </c>
      <c r="P19" s="56">
        <v>42690</v>
      </c>
      <c r="Q19" s="56">
        <f t="shared" si="6"/>
        <v>42676</v>
      </c>
      <c r="R19">
        <v>1319138</v>
      </c>
      <c r="T19" s="102"/>
      <c r="U19" s="102"/>
    </row>
    <row r="20" spans="2:21" x14ac:dyDescent="0.15">
      <c r="B20" s="49">
        <v>1341130</v>
      </c>
      <c r="C20" s="56">
        <v>42683</v>
      </c>
      <c r="D20" s="56">
        <v>42674</v>
      </c>
      <c r="E20" s="56">
        <v>42680</v>
      </c>
      <c r="F20" s="51">
        <v>5040</v>
      </c>
      <c r="H20" s="49">
        <f ca="1">IF(E20&gt;TODAY()+7,"",SUMIF('September Time Sheet'!$D$14:$D$52,"&gt;="&amp;D20,'September Time Sheet'!$L$14:$L$52)-SUMIF('September Time Sheet'!$D$14:$D$53,"&gt;="&amp;E20,'September Time Sheet'!$L$14:$L$53)+SUMIF('October Time Sheet'!$D$14:$D$60,"&gt;="&amp;D20,'October Time Sheet'!$L$14:$L$60)-SUMIF('October Time Sheet'!$D$14:$D$60,"&gt;="&amp;E20,'October Time Sheet'!$L$14:$L$60)+SUMIF('November Time Sheet'!$D$14:$D$60,"&gt;="&amp;D20,'November Time Sheet'!$L$14:$L$60)-SUMIF('November Time Sheet'!$D$14:$D$60,"&gt;="&amp;E20,'November Time Sheet'!$L$14:$L$60)+SUMIF('December Time Sheet'!$D$14:$D$60,"&gt;="&amp;D20,'December Time Sheet'!$L$14:$L$60)-SUMIF('December Time Sheet'!$D$14:$D$60,"&gt;="&amp;E20,'December Time Sheet'!$L$14:$L$60)+SUMIF('January Time Sheet'!$D$14:$D$60,"&gt;="&amp;D20,'January Time Sheet'!$L$14:$L$60)-SUMIF('January Time Sheet'!$D$14:$D$60,"&gt;="&amp;E20,'January Time Sheet'!$L$14:$L$60)+SUMIF('February Time Sheet'!$D$14:$D$60,"&gt;="&amp;D20,'February Time Sheet'!$L$14:$L$60)-SUMIF('February Time Sheet'!$D$14:$D$60,"&gt;="&amp;E20,'February Time Sheet'!$L$14:$L$60)+SUMIF('March Time Sheet'!$D$14:$D$60,"&gt;="&amp;D20,'March Time Sheet'!$L$14:$L$60)-SUMIF('March Time Sheet'!$D$14:$D$60,"&gt;="&amp;E20,'March Time Sheet'!$L$14:$L$60)+SUMIF('April Time Sheet'!$D$14:$D$60,"&gt;="&amp;D20,'April Time Sheet'!$L$14:$L$60)-SUMIF('April Time Sheet'!$D$14:$D$60,"&gt;="&amp;E20,'April Time Sheet'!$L$14:$L$60)+SUMIF('May Time Sheet'!$D$14:$D$60,"&gt;="&amp;D20,'May Time Sheet'!$L$14:$L$60)-SUMIF('May Time Sheet'!$D$14:$D$60,"&gt;="&amp;E20,'May Time Sheet'!$L$14:$L$60)+SUMIF('June Time Sheet'!$D$14:$D$60,"&gt;="&amp;D20,'June Time Sheet'!$L$14:$L$60)-SUMIF('June Time Sheet'!$D$14:$D$60,"&gt;="&amp;E20,'June Time Sheet'!$L$14:$L$60)+SUMIF('July Time Sheet'!$D$14:$D$60,"&gt;="&amp;D20,'July Time Sheet'!$L$14:$L$60)-SUMIF('July Time Sheet'!$D$14:$D$60,"&gt;="&amp;E20,'July Time Sheet'!$L$14:$L$60))</f>
        <v>40</v>
      </c>
      <c r="I20" s="53">
        <f ca="1">IF(LEN(H20)&lt;1,"",H20*'September Time Sheet'!$E$55)</f>
        <v>4800</v>
      </c>
      <c r="J20" s="53">
        <f t="shared" ca="1" si="8"/>
        <v>240</v>
      </c>
      <c r="K20" s="53">
        <f t="shared" ca="1" si="9"/>
        <v>5040</v>
      </c>
      <c r="L20" s="53">
        <f t="shared" ca="1" si="10"/>
        <v>0</v>
      </c>
      <c r="N20" s="102">
        <f t="shared" si="7"/>
        <v>7</v>
      </c>
      <c r="O20" s="56">
        <f>+E20+10</f>
        <v>42690</v>
      </c>
      <c r="P20" s="56">
        <v>42690</v>
      </c>
      <c r="Q20" s="56">
        <f t="shared" si="6"/>
        <v>42683</v>
      </c>
      <c r="R20">
        <v>1319138</v>
      </c>
      <c r="T20" s="102"/>
      <c r="U20" s="102"/>
    </row>
    <row r="21" spans="2:21" x14ac:dyDescent="0.15">
      <c r="B21" s="49">
        <v>1346385</v>
      </c>
      <c r="C21" s="56">
        <v>42690</v>
      </c>
      <c r="D21" s="56">
        <v>42681</v>
      </c>
      <c r="E21" s="56">
        <v>42687</v>
      </c>
      <c r="F21" s="51">
        <v>3780</v>
      </c>
      <c r="H21" s="49">
        <f ca="1">IF(E21&gt;TODAY()+7,"",SUMIF('September Time Sheet'!$D$14:$D$52,"&gt;="&amp;D21,'September Time Sheet'!$L$14:$L$52)-SUMIF('September Time Sheet'!$D$14:$D$53,"&gt;="&amp;E21,'September Time Sheet'!$L$14:$L$53)+SUMIF('October Time Sheet'!$D$14:$D$60,"&gt;="&amp;D21,'October Time Sheet'!$L$14:$L$60)-SUMIF('October Time Sheet'!$D$14:$D$60,"&gt;="&amp;E21,'October Time Sheet'!$L$14:$L$60)+SUMIF('November Time Sheet'!$D$14:$D$60,"&gt;="&amp;D21,'November Time Sheet'!$L$14:$L$60)-SUMIF('November Time Sheet'!$D$14:$D$60,"&gt;="&amp;E21,'November Time Sheet'!$L$14:$L$60)+SUMIF('December Time Sheet'!$D$14:$D$60,"&gt;="&amp;D21,'December Time Sheet'!$L$14:$L$60)-SUMIF('December Time Sheet'!$D$14:$D$60,"&gt;="&amp;E21,'December Time Sheet'!$L$14:$L$60)+SUMIF('January Time Sheet'!$D$14:$D$60,"&gt;="&amp;D21,'January Time Sheet'!$L$14:$L$60)-SUMIF('January Time Sheet'!$D$14:$D$60,"&gt;="&amp;E21,'January Time Sheet'!$L$14:$L$60)+SUMIF('February Time Sheet'!$D$14:$D$60,"&gt;="&amp;D21,'February Time Sheet'!$L$14:$L$60)-SUMIF('February Time Sheet'!$D$14:$D$60,"&gt;="&amp;E21,'February Time Sheet'!$L$14:$L$60)+SUMIF('March Time Sheet'!$D$14:$D$60,"&gt;="&amp;D21,'March Time Sheet'!$L$14:$L$60)-SUMIF('March Time Sheet'!$D$14:$D$60,"&gt;="&amp;E21,'March Time Sheet'!$L$14:$L$60)+SUMIF('April Time Sheet'!$D$14:$D$60,"&gt;="&amp;D21,'April Time Sheet'!$L$14:$L$60)-SUMIF('April Time Sheet'!$D$14:$D$60,"&gt;="&amp;E21,'April Time Sheet'!$L$14:$L$60)+SUMIF('May Time Sheet'!$D$14:$D$60,"&gt;="&amp;D21,'May Time Sheet'!$L$14:$L$60)-SUMIF('May Time Sheet'!$D$14:$D$60,"&gt;="&amp;E21,'May Time Sheet'!$L$14:$L$60)+SUMIF('June Time Sheet'!$D$14:$D$60,"&gt;="&amp;D21,'June Time Sheet'!$L$14:$L$60)-SUMIF('June Time Sheet'!$D$14:$D$60,"&gt;="&amp;E21,'June Time Sheet'!$L$14:$L$60)+SUMIF('July Time Sheet'!$D$14:$D$60,"&gt;="&amp;D21,'July Time Sheet'!$L$14:$L$60)-SUMIF('July Time Sheet'!$D$14:$D$60,"&gt;="&amp;E21,'July Time Sheet'!$L$14:$L$60))</f>
        <v>30</v>
      </c>
      <c r="I21" s="53">
        <f ca="1">IF(LEN(H21)&lt;1,"",H21*'September Time Sheet'!$E$55)</f>
        <v>3600</v>
      </c>
      <c r="J21" s="53">
        <f t="shared" ca="1" si="8"/>
        <v>180</v>
      </c>
      <c r="K21" s="53">
        <f t="shared" ca="1" si="9"/>
        <v>3780</v>
      </c>
      <c r="L21" s="53">
        <f t="shared" ca="1" si="10"/>
        <v>0</v>
      </c>
      <c r="N21" s="102">
        <f t="shared" si="7"/>
        <v>7</v>
      </c>
      <c r="O21" s="56">
        <f>+E21+17</f>
        <v>42704</v>
      </c>
      <c r="P21" s="56">
        <v>42704</v>
      </c>
      <c r="Q21" s="56">
        <f t="shared" si="6"/>
        <v>42690</v>
      </c>
      <c r="R21">
        <v>1325942</v>
      </c>
      <c r="T21" s="102"/>
      <c r="U21" s="102"/>
    </row>
    <row r="22" spans="2:21" x14ac:dyDescent="0.15">
      <c r="B22" s="49">
        <v>1351005</v>
      </c>
      <c r="C22" s="56">
        <v>42697</v>
      </c>
      <c r="D22" s="56">
        <v>42688</v>
      </c>
      <c r="E22" s="56">
        <v>42694</v>
      </c>
      <c r="F22" s="51">
        <v>4536</v>
      </c>
      <c r="H22" s="49">
        <f ca="1">IF(E22&gt;TODAY()+7,"",SUMIF('September Time Sheet'!$D$14:$D$52,"&gt;="&amp;D22,'September Time Sheet'!$L$14:$L$52)-SUMIF('September Time Sheet'!$D$14:$D$53,"&gt;="&amp;E22,'September Time Sheet'!$L$14:$L$53)+SUMIF('October Time Sheet'!$D$14:$D$60,"&gt;="&amp;D22,'October Time Sheet'!$L$14:$L$60)-SUMIF('October Time Sheet'!$D$14:$D$60,"&gt;="&amp;E22,'October Time Sheet'!$L$14:$L$60)+SUMIF('November Time Sheet'!$D$14:$D$60,"&gt;="&amp;D22,'November Time Sheet'!$L$14:$L$60)-SUMIF('November Time Sheet'!$D$14:$D$60,"&gt;="&amp;E22,'November Time Sheet'!$L$14:$L$60)+SUMIF('December Time Sheet'!$D$14:$D$60,"&gt;="&amp;D22,'December Time Sheet'!$L$14:$L$60)-SUMIF('December Time Sheet'!$D$14:$D$60,"&gt;="&amp;E22,'December Time Sheet'!$L$14:$L$60)+SUMIF('January Time Sheet'!$D$14:$D$60,"&gt;="&amp;D22,'January Time Sheet'!$L$14:$L$60)-SUMIF('January Time Sheet'!$D$14:$D$60,"&gt;="&amp;E22,'January Time Sheet'!$L$14:$L$60)+SUMIF('February Time Sheet'!$D$14:$D$60,"&gt;="&amp;D22,'February Time Sheet'!$L$14:$L$60)-SUMIF('February Time Sheet'!$D$14:$D$60,"&gt;="&amp;E22,'February Time Sheet'!$L$14:$L$60)+SUMIF('March Time Sheet'!$D$14:$D$60,"&gt;="&amp;D22,'March Time Sheet'!$L$14:$L$60)-SUMIF('March Time Sheet'!$D$14:$D$60,"&gt;="&amp;E22,'March Time Sheet'!$L$14:$L$60)+SUMIF('April Time Sheet'!$D$14:$D$60,"&gt;="&amp;D22,'April Time Sheet'!$L$14:$L$60)-SUMIF('April Time Sheet'!$D$14:$D$60,"&gt;="&amp;E22,'April Time Sheet'!$L$14:$L$60)+SUMIF('May Time Sheet'!$D$14:$D$60,"&gt;="&amp;D22,'May Time Sheet'!$L$14:$L$60)-SUMIF('May Time Sheet'!$D$14:$D$60,"&gt;="&amp;E22,'May Time Sheet'!$L$14:$L$60)+SUMIF('June Time Sheet'!$D$14:$D$60,"&gt;="&amp;D22,'June Time Sheet'!$L$14:$L$60)-SUMIF('June Time Sheet'!$D$14:$D$60,"&gt;="&amp;E22,'June Time Sheet'!$L$14:$L$60)+SUMIF('July Time Sheet'!$D$14:$D$60,"&gt;="&amp;D22,'July Time Sheet'!$L$14:$L$60)-SUMIF('July Time Sheet'!$D$14:$D$60,"&gt;="&amp;E22,'July Time Sheet'!$L$14:$L$60))</f>
        <v>36</v>
      </c>
      <c r="I22" s="53">
        <f ca="1">IF(LEN(H22)&lt;1,"",H22*'September Time Sheet'!$E$55)</f>
        <v>4320</v>
      </c>
      <c r="J22" s="53">
        <f t="shared" ca="1" si="8"/>
        <v>216</v>
      </c>
      <c r="K22" s="53">
        <f t="shared" ca="1" si="9"/>
        <v>4536</v>
      </c>
      <c r="L22" s="53">
        <f t="shared" ca="1" si="10"/>
        <v>0</v>
      </c>
      <c r="N22" s="102">
        <f t="shared" si="7"/>
        <v>7</v>
      </c>
      <c r="O22" s="56">
        <f>+E22+10</f>
        <v>42704</v>
      </c>
      <c r="P22" s="56">
        <v>42704</v>
      </c>
      <c r="Q22" s="56">
        <f t="shared" si="6"/>
        <v>42697</v>
      </c>
      <c r="R22">
        <v>1325942</v>
      </c>
      <c r="T22" s="102"/>
      <c r="U22" s="102"/>
    </row>
    <row r="23" spans="2:21" x14ac:dyDescent="0.15">
      <c r="B23" s="49">
        <v>1356038</v>
      </c>
      <c r="C23" s="56">
        <v>42704</v>
      </c>
      <c r="D23" s="56">
        <v>42695</v>
      </c>
      <c r="E23" s="56">
        <v>42701</v>
      </c>
      <c r="F23" s="51">
        <v>5040</v>
      </c>
      <c r="H23" s="49">
        <f ca="1">IF(E23&gt;TODAY()+7,"",SUMIF('September Time Sheet'!$D$14:$D$52,"&gt;="&amp;D23,'September Time Sheet'!$L$14:$L$52)-SUMIF('September Time Sheet'!$D$14:$D$53,"&gt;="&amp;E23,'September Time Sheet'!$L$14:$L$53)+SUMIF('October Time Sheet'!$D$14:$D$60,"&gt;="&amp;D23,'October Time Sheet'!$L$14:$L$60)-SUMIF('October Time Sheet'!$D$14:$D$60,"&gt;="&amp;E23,'October Time Sheet'!$L$14:$L$60)+SUMIF('November Time Sheet'!$D$14:$D$60,"&gt;="&amp;D23,'November Time Sheet'!$L$14:$L$60)-SUMIF('November Time Sheet'!$D$14:$D$60,"&gt;="&amp;E23,'November Time Sheet'!$L$14:$L$60)+SUMIF('December Time Sheet'!$D$14:$D$60,"&gt;="&amp;D23,'December Time Sheet'!$L$14:$L$60)-SUMIF('December Time Sheet'!$D$14:$D$60,"&gt;="&amp;E23,'December Time Sheet'!$L$14:$L$60)+SUMIF('January Time Sheet'!$D$14:$D$60,"&gt;="&amp;D23,'January Time Sheet'!$L$14:$L$60)-SUMIF('January Time Sheet'!$D$14:$D$60,"&gt;="&amp;E23,'January Time Sheet'!$L$14:$L$60)+SUMIF('February Time Sheet'!$D$14:$D$60,"&gt;="&amp;D23,'February Time Sheet'!$L$14:$L$60)-SUMIF('February Time Sheet'!$D$14:$D$60,"&gt;="&amp;E23,'February Time Sheet'!$L$14:$L$60)+SUMIF('March Time Sheet'!$D$14:$D$60,"&gt;="&amp;D23,'March Time Sheet'!$L$14:$L$60)-SUMIF('March Time Sheet'!$D$14:$D$60,"&gt;="&amp;E23,'March Time Sheet'!$L$14:$L$60)+SUMIF('April Time Sheet'!$D$14:$D$60,"&gt;="&amp;D23,'April Time Sheet'!$L$14:$L$60)-SUMIF('April Time Sheet'!$D$14:$D$60,"&gt;="&amp;E23,'April Time Sheet'!$L$14:$L$60)+SUMIF('May Time Sheet'!$D$14:$D$60,"&gt;="&amp;D23,'May Time Sheet'!$L$14:$L$60)-SUMIF('May Time Sheet'!$D$14:$D$60,"&gt;="&amp;E23,'May Time Sheet'!$L$14:$L$60)+SUMIF('June Time Sheet'!$D$14:$D$60,"&gt;="&amp;D23,'June Time Sheet'!$L$14:$L$60)-SUMIF('June Time Sheet'!$D$14:$D$60,"&gt;="&amp;E23,'June Time Sheet'!$L$14:$L$60)+SUMIF('July Time Sheet'!$D$14:$D$60,"&gt;="&amp;D23,'July Time Sheet'!$L$14:$L$60)-SUMIF('July Time Sheet'!$D$14:$D$60,"&gt;="&amp;E23,'July Time Sheet'!$L$14:$L$60))</f>
        <v>40</v>
      </c>
      <c r="I23" s="53">
        <f ca="1">IF(LEN(H23)&lt;1,"",H23*'September Time Sheet'!$E$55)</f>
        <v>4800</v>
      </c>
      <c r="J23" s="53">
        <f t="shared" ca="1" si="8"/>
        <v>240</v>
      </c>
      <c r="K23" s="53">
        <f t="shared" ca="1" si="9"/>
        <v>5040</v>
      </c>
      <c r="L23" s="53">
        <f t="shared" ca="1" si="10"/>
        <v>0</v>
      </c>
      <c r="N23" s="102">
        <f t="shared" si="7"/>
        <v>7</v>
      </c>
      <c r="O23" s="56">
        <f>+E23+17</f>
        <v>42718</v>
      </c>
      <c r="P23" s="56">
        <v>42718</v>
      </c>
      <c r="Q23" s="56">
        <f t="shared" si="6"/>
        <v>42704</v>
      </c>
      <c r="R23">
        <v>1335637</v>
      </c>
      <c r="T23" s="102"/>
      <c r="U23" s="102"/>
    </row>
    <row r="24" spans="2:21" x14ac:dyDescent="0.15">
      <c r="B24" s="49">
        <v>1362571</v>
      </c>
      <c r="C24" s="56">
        <v>42711</v>
      </c>
      <c r="D24" s="56">
        <v>42702</v>
      </c>
      <c r="E24" s="56">
        <v>42708</v>
      </c>
      <c r="F24" s="51">
        <v>3622.5</v>
      </c>
      <c r="H24" s="49">
        <f ca="1">IF(E24&gt;TODAY()+7,"",SUMIF('September Time Sheet'!$D$14:$D$52,"&gt;="&amp;D24,'September Time Sheet'!$L$14:$L$52)-SUMIF('September Time Sheet'!$D$14:$D$53,"&gt;="&amp;E24,'September Time Sheet'!$L$14:$L$53)+SUMIF('October Time Sheet'!$D$14:$D$60,"&gt;="&amp;D24,'October Time Sheet'!$L$14:$L$60)-SUMIF('October Time Sheet'!$D$14:$D$60,"&gt;="&amp;E24,'October Time Sheet'!$L$14:$L$60)+SUMIF('November Time Sheet'!$D$14:$D$60,"&gt;="&amp;D24,'November Time Sheet'!$L$14:$L$60)-SUMIF('November Time Sheet'!$D$14:$D$60,"&gt;="&amp;E24,'November Time Sheet'!$L$14:$L$60)+SUMIF('December Time Sheet'!$D$14:$D$60,"&gt;="&amp;D24,'December Time Sheet'!$L$14:$L$60)-SUMIF('December Time Sheet'!$D$14:$D$60,"&gt;="&amp;E24,'December Time Sheet'!$L$14:$L$60)+SUMIF('January Time Sheet'!$D$14:$D$60,"&gt;="&amp;D24,'January Time Sheet'!$L$14:$L$60)-SUMIF('January Time Sheet'!$D$14:$D$60,"&gt;="&amp;E24,'January Time Sheet'!$L$14:$L$60)+SUMIF('February Time Sheet'!$D$14:$D$60,"&gt;="&amp;D24,'February Time Sheet'!$L$14:$L$60)-SUMIF('February Time Sheet'!$D$14:$D$60,"&gt;="&amp;E24,'February Time Sheet'!$L$14:$L$60)+SUMIF('March Time Sheet'!$D$14:$D$60,"&gt;="&amp;D24,'March Time Sheet'!$L$14:$L$60)-SUMIF('March Time Sheet'!$D$14:$D$60,"&gt;="&amp;E24,'March Time Sheet'!$L$14:$L$60)+SUMIF('April Time Sheet'!$D$14:$D$60,"&gt;="&amp;D24,'April Time Sheet'!$L$14:$L$60)-SUMIF('April Time Sheet'!$D$14:$D$60,"&gt;="&amp;E24,'April Time Sheet'!$L$14:$L$60)+SUMIF('May Time Sheet'!$D$14:$D$60,"&gt;="&amp;D24,'May Time Sheet'!$L$14:$L$60)-SUMIF('May Time Sheet'!$D$14:$D$60,"&gt;="&amp;E24,'May Time Sheet'!$L$14:$L$60)+SUMIF('June Time Sheet'!$D$14:$D$60,"&gt;="&amp;D24,'June Time Sheet'!$L$14:$L$60)-SUMIF('June Time Sheet'!$D$14:$D$60,"&gt;="&amp;E24,'June Time Sheet'!$L$14:$L$60)+SUMIF('July Time Sheet'!$D$14:$D$60,"&gt;="&amp;D24,'July Time Sheet'!$L$14:$L$60)-SUMIF('July Time Sheet'!$D$14:$D$60,"&gt;="&amp;E24,'July Time Sheet'!$L$14:$L$60))</f>
        <v>28.75</v>
      </c>
      <c r="I24" s="53">
        <f ca="1">IF(LEN(H24)&lt;1,"",H24*'September Time Sheet'!$E$55)</f>
        <v>3450</v>
      </c>
      <c r="J24" s="53">
        <f t="shared" ca="1" si="8"/>
        <v>172.5</v>
      </c>
      <c r="K24" s="53">
        <f t="shared" ca="1" si="9"/>
        <v>3622.5</v>
      </c>
      <c r="L24" s="53">
        <f t="shared" ca="1" si="10"/>
        <v>0</v>
      </c>
      <c r="N24" s="102">
        <f t="shared" si="7"/>
        <v>7</v>
      </c>
      <c r="O24" s="56">
        <f>+E24+10</f>
        <v>42718</v>
      </c>
      <c r="P24" s="56">
        <v>42718</v>
      </c>
      <c r="Q24" s="56">
        <f t="shared" si="6"/>
        <v>42711</v>
      </c>
      <c r="R24">
        <v>1335637</v>
      </c>
      <c r="T24" s="102"/>
      <c r="U24" s="102"/>
    </row>
    <row r="25" spans="2:21" x14ac:dyDescent="0.15">
      <c r="B25" s="49">
        <v>1375353</v>
      </c>
      <c r="C25" s="56">
        <v>42727</v>
      </c>
      <c r="D25" s="56">
        <v>42716</v>
      </c>
      <c r="E25" s="56">
        <v>42722</v>
      </c>
      <c r="F25" s="51">
        <v>4882.5</v>
      </c>
      <c r="H25" s="49">
        <f ca="1">IF(E25&gt;TODAY()+7,"",SUMIF('September Time Sheet'!$D$14:$D$52,"&gt;="&amp;D25,'September Time Sheet'!$L$14:$L$52)-SUMIF('September Time Sheet'!$D$14:$D$53,"&gt;="&amp;E25,'September Time Sheet'!$L$14:$L$53)+SUMIF('October Time Sheet'!$D$14:$D$60,"&gt;="&amp;D25,'October Time Sheet'!$L$14:$L$60)-SUMIF('October Time Sheet'!$D$14:$D$60,"&gt;="&amp;E25,'October Time Sheet'!$L$14:$L$60)+SUMIF('November Time Sheet'!$D$14:$D$60,"&gt;="&amp;D25,'November Time Sheet'!$L$14:$L$60)-SUMIF('November Time Sheet'!$D$14:$D$60,"&gt;="&amp;E25,'November Time Sheet'!$L$14:$L$60)+SUMIF('December Time Sheet'!$D$14:$D$60,"&gt;="&amp;D25,'December Time Sheet'!$L$14:$L$60)-SUMIF('December Time Sheet'!$D$14:$D$60,"&gt;="&amp;E25,'December Time Sheet'!$L$14:$L$60)+SUMIF('January Time Sheet'!$D$14:$D$60,"&gt;="&amp;D25,'January Time Sheet'!$L$14:$L$60)-SUMIF('January Time Sheet'!$D$14:$D$60,"&gt;="&amp;E25,'January Time Sheet'!$L$14:$L$60)+SUMIF('February Time Sheet'!$D$14:$D$60,"&gt;="&amp;D25,'February Time Sheet'!$L$14:$L$60)-SUMIF('February Time Sheet'!$D$14:$D$60,"&gt;="&amp;E25,'February Time Sheet'!$L$14:$L$60)+SUMIF('March Time Sheet'!$D$14:$D$60,"&gt;="&amp;D25,'March Time Sheet'!$L$14:$L$60)-SUMIF('March Time Sheet'!$D$14:$D$60,"&gt;="&amp;E25,'March Time Sheet'!$L$14:$L$60)+SUMIF('April Time Sheet'!$D$14:$D$60,"&gt;="&amp;D25,'April Time Sheet'!$L$14:$L$60)-SUMIF('April Time Sheet'!$D$14:$D$60,"&gt;="&amp;E25,'April Time Sheet'!$L$14:$L$60)+SUMIF('May Time Sheet'!$D$14:$D$60,"&gt;="&amp;D25,'May Time Sheet'!$L$14:$L$60)-SUMIF('May Time Sheet'!$D$14:$D$60,"&gt;="&amp;E25,'May Time Sheet'!$L$14:$L$60)+SUMIF('June Time Sheet'!$D$14:$D$60,"&gt;="&amp;D25,'June Time Sheet'!$L$14:$L$60)-SUMIF('June Time Sheet'!$D$14:$D$60,"&gt;="&amp;E25,'June Time Sheet'!$L$14:$L$60)+SUMIF('July Time Sheet'!$D$14:$D$60,"&gt;="&amp;D25,'July Time Sheet'!$L$14:$L$60)-SUMIF('July Time Sheet'!$D$14:$D$60,"&gt;="&amp;E25,'July Time Sheet'!$L$14:$L$60))</f>
        <v>38.75</v>
      </c>
      <c r="I25" s="53">
        <f ca="1">IF(LEN(H25)&lt;1,"",H25*'September Time Sheet'!$E$55)</f>
        <v>4650</v>
      </c>
      <c r="J25" s="53">
        <f t="shared" ca="1" si="8"/>
        <v>232.5</v>
      </c>
      <c r="K25" s="53">
        <f t="shared" ca="1" si="9"/>
        <v>4882.5</v>
      </c>
      <c r="L25" s="53">
        <f t="shared" ca="1" si="10"/>
        <v>0</v>
      </c>
      <c r="N25" s="102">
        <f t="shared" si="7"/>
        <v>14</v>
      </c>
      <c r="O25" s="56">
        <f>+E25+17</f>
        <v>42739</v>
      </c>
      <c r="P25" s="56">
        <v>42732</v>
      </c>
      <c r="Q25" s="56">
        <f t="shared" si="6"/>
        <v>42727</v>
      </c>
      <c r="R25">
        <v>1343862</v>
      </c>
      <c r="T25" s="102"/>
      <c r="U25" s="102"/>
    </row>
    <row r="26" spans="2:21" x14ac:dyDescent="0.15">
      <c r="B26" s="49" t="s">
        <v>29</v>
      </c>
      <c r="C26" s="56">
        <v>42739</v>
      </c>
      <c r="D26" s="56">
        <v>42723</v>
      </c>
      <c r="E26" s="56">
        <v>42729</v>
      </c>
      <c r="F26" s="51">
        <v>2740.5</v>
      </c>
      <c r="H26" s="49">
        <f ca="1">IF(E26&gt;TODAY()+7,"",SUMIF('September Time Sheet'!$D$14:$D$52,"&gt;="&amp;D26,'September Time Sheet'!$L$14:$L$52)-SUMIF('September Time Sheet'!$D$14:$D$53,"&gt;="&amp;E26,'September Time Sheet'!$L$14:$L$53)+SUMIF('October Time Sheet'!$D$14:$D$60,"&gt;="&amp;D26,'October Time Sheet'!$L$14:$L$60)-SUMIF('October Time Sheet'!$D$14:$D$60,"&gt;="&amp;E26,'October Time Sheet'!$L$14:$L$60)+SUMIF('November Time Sheet'!$D$14:$D$60,"&gt;="&amp;D26,'November Time Sheet'!$L$14:$L$60)-SUMIF('November Time Sheet'!$D$14:$D$60,"&gt;="&amp;E26,'November Time Sheet'!$L$14:$L$60)+SUMIF('December Time Sheet'!$D$14:$D$60,"&gt;="&amp;D26,'December Time Sheet'!$L$14:$L$60)-SUMIF('December Time Sheet'!$D$14:$D$60,"&gt;="&amp;E26,'December Time Sheet'!$L$14:$L$60)+SUMIF('January Time Sheet'!$D$14:$D$60,"&gt;="&amp;D26,'January Time Sheet'!$L$14:$L$60)-SUMIF('January Time Sheet'!$D$14:$D$60,"&gt;="&amp;E26,'January Time Sheet'!$L$14:$L$60)+SUMIF('February Time Sheet'!$D$14:$D$60,"&gt;="&amp;D26,'February Time Sheet'!$L$14:$L$60)-SUMIF('February Time Sheet'!$D$14:$D$60,"&gt;="&amp;E26,'February Time Sheet'!$L$14:$L$60)+SUMIF('March Time Sheet'!$D$14:$D$60,"&gt;="&amp;D26,'March Time Sheet'!$L$14:$L$60)-SUMIF('March Time Sheet'!$D$14:$D$60,"&gt;="&amp;E26,'March Time Sheet'!$L$14:$L$60)+SUMIF('April Time Sheet'!$D$14:$D$60,"&gt;="&amp;D26,'April Time Sheet'!$L$14:$L$60)-SUMIF('April Time Sheet'!$D$14:$D$60,"&gt;="&amp;E26,'April Time Sheet'!$L$14:$L$60)+SUMIF('May Time Sheet'!$D$14:$D$60,"&gt;="&amp;D26,'May Time Sheet'!$L$14:$L$60)-SUMIF('May Time Sheet'!$D$14:$D$60,"&gt;="&amp;E26,'May Time Sheet'!$L$14:$L$60)+SUMIF('June Time Sheet'!$D$14:$D$60,"&gt;="&amp;D26,'June Time Sheet'!$L$14:$L$60)-SUMIF('June Time Sheet'!$D$14:$D$60,"&gt;="&amp;E26,'June Time Sheet'!$L$14:$L$60)+SUMIF('July Time Sheet'!$D$14:$D$60,"&gt;="&amp;D26,'July Time Sheet'!$L$14:$L$60)-SUMIF('July Time Sheet'!$D$14:$D$60,"&gt;="&amp;E26,'July Time Sheet'!$L$14:$L$60))</f>
        <v>21.75</v>
      </c>
      <c r="I26" s="53">
        <f ca="1">IF(LEN(H26)&lt;1,"",H26*'September Time Sheet'!$E$55)</f>
        <v>2610</v>
      </c>
      <c r="J26" s="53">
        <f t="shared" ca="1" si="8"/>
        <v>130.5</v>
      </c>
      <c r="K26" s="53">
        <f t="shared" ca="1" si="9"/>
        <v>2740.5</v>
      </c>
      <c r="L26" s="53">
        <f t="shared" ca="1" si="10"/>
        <v>0</v>
      </c>
      <c r="N26" s="102">
        <f t="shared" si="7"/>
        <v>7</v>
      </c>
      <c r="O26" s="56">
        <f>+E26+10</f>
        <v>42739</v>
      </c>
      <c r="P26" s="56">
        <v>42746</v>
      </c>
      <c r="Q26" s="56">
        <f t="shared" si="6"/>
        <v>42739</v>
      </c>
      <c r="R26">
        <v>1352228</v>
      </c>
      <c r="T26" s="102"/>
      <c r="U26" s="102"/>
    </row>
    <row r="27" spans="2:21" x14ac:dyDescent="0.15">
      <c r="B27" s="49">
        <v>1386895</v>
      </c>
      <c r="C27" s="56">
        <v>42746</v>
      </c>
      <c r="D27" s="56">
        <v>42737</v>
      </c>
      <c r="E27" s="56">
        <v>42743</v>
      </c>
      <c r="F27" s="51">
        <v>3717</v>
      </c>
      <c r="H27" s="49">
        <f ca="1">IF(E27&gt;TODAY()+7,"",SUMIF('September Time Sheet'!$D$14:$D$52,"&gt;="&amp;D27,'September Time Sheet'!$L$14:$L$52)-SUMIF('September Time Sheet'!$D$14:$D$53,"&gt;="&amp;E27,'September Time Sheet'!$L$14:$L$53)+SUMIF('October Time Sheet'!$D$14:$D$60,"&gt;="&amp;D27,'October Time Sheet'!$L$14:$L$60)-SUMIF('October Time Sheet'!$D$14:$D$60,"&gt;="&amp;E27,'October Time Sheet'!$L$14:$L$60)+SUMIF('November Time Sheet'!$D$14:$D$60,"&gt;="&amp;D27,'November Time Sheet'!$L$14:$L$60)-SUMIF('November Time Sheet'!$D$14:$D$60,"&gt;="&amp;E27,'November Time Sheet'!$L$14:$L$60)+SUMIF('December Time Sheet'!$D$14:$D$60,"&gt;="&amp;D27,'December Time Sheet'!$L$14:$L$60)-SUMIF('December Time Sheet'!$D$14:$D$60,"&gt;="&amp;E27,'December Time Sheet'!$L$14:$L$60)+SUMIF('January Time Sheet'!$D$14:$D$60,"&gt;="&amp;D27,'January Time Sheet'!$L$14:$L$60)-SUMIF('January Time Sheet'!$D$14:$D$60,"&gt;="&amp;E27,'January Time Sheet'!$L$14:$L$60)+SUMIF('February Time Sheet'!$D$14:$D$60,"&gt;="&amp;D27,'February Time Sheet'!$L$14:$L$60)-SUMIF('February Time Sheet'!$D$14:$D$60,"&gt;="&amp;E27,'February Time Sheet'!$L$14:$L$60)+SUMIF('March Time Sheet'!$D$14:$D$60,"&gt;="&amp;D27,'March Time Sheet'!$L$14:$L$60)-SUMIF('March Time Sheet'!$D$14:$D$60,"&gt;="&amp;E27,'March Time Sheet'!$L$14:$L$60)+SUMIF('April Time Sheet'!$D$14:$D$60,"&gt;="&amp;D27,'April Time Sheet'!$L$14:$L$60)-SUMIF('April Time Sheet'!$D$14:$D$60,"&gt;="&amp;E27,'April Time Sheet'!$L$14:$L$60)+SUMIF('May Time Sheet'!$D$14:$D$60,"&gt;="&amp;D27,'May Time Sheet'!$L$14:$L$60)-SUMIF('May Time Sheet'!$D$14:$D$60,"&gt;="&amp;E27,'May Time Sheet'!$L$14:$L$60)+SUMIF('June Time Sheet'!$D$14:$D$60,"&gt;="&amp;D27,'June Time Sheet'!$L$14:$L$60)-SUMIF('June Time Sheet'!$D$14:$D$60,"&gt;="&amp;E27,'June Time Sheet'!$L$14:$L$60)+SUMIF('July Time Sheet'!$D$14:$D$60,"&gt;="&amp;D27,'July Time Sheet'!$L$14:$L$60)-SUMIF('July Time Sheet'!$D$14:$D$60,"&gt;="&amp;E27,'July Time Sheet'!$L$14:$L$60))</f>
        <v>29.5</v>
      </c>
      <c r="I27" s="53">
        <f ca="1">IF(LEN(H27)&lt;1,"",H27*'September Time Sheet'!$E$55)</f>
        <v>3540</v>
      </c>
      <c r="J27" s="53">
        <f t="shared" ca="1" si="8"/>
        <v>177</v>
      </c>
      <c r="K27" s="53">
        <f t="shared" ca="1" si="9"/>
        <v>3717</v>
      </c>
      <c r="L27" s="53">
        <f t="shared" ca="1" si="10"/>
        <v>0</v>
      </c>
      <c r="N27" s="102">
        <f t="shared" si="7"/>
        <v>14</v>
      </c>
      <c r="O27" s="56">
        <f>+E27+17</f>
        <v>42760</v>
      </c>
      <c r="P27" s="56">
        <v>42760</v>
      </c>
      <c r="Q27" s="56">
        <f t="shared" si="6"/>
        <v>42746</v>
      </c>
      <c r="R27">
        <v>1358761</v>
      </c>
      <c r="T27" s="102"/>
      <c r="U27" s="102"/>
    </row>
    <row r="28" spans="2:21" x14ac:dyDescent="0.15">
      <c r="B28" s="49">
        <v>1392780</v>
      </c>
      <c r="C28" s="56">
        <v>42753</v>
      </c>
      <c r="D28" s="56">
        <v>42744</v>
      </c>
      <c r="E28" s="56">
        <v>42750</v>
      </c>
      <c r="F28" s="51">
        <v>4756.5</v>
      </c>
      <c r="H28" s="49">
        <f ca="1">IF(E28&gt;TODAY()+7,"",SUMIF('September Time Sheet'!$D$14:$D$52,"&gt;="&amp;D28,'September Time Sheet'!$L$14:$L$52)-SUMIF('September Time Sheet'!$D$14:$D$53,"&gt;="&amp;E28,'September Time Sheet'!$L$14:$L$53)+SUMIF('October Time Sheet'!$D$14:$D$60,"&gt;="&amp;D28,'October Time Sheet'!$L$14:$L$60)-SUMIF('October Time Sheet'!$D$14:$D$60,"&gt;="&amp;E28,'October Time Sheet'!$L$14:$L$60)+SUMIF('November Time Sheet'!$D$14:$D$60,"&gt;="&amp;D28,'November Time Sheet'!$L$14:$L$60)-SUMIF('November Time Sheet'!$D$14:$D$60,"&gt;="&amp;E28,'November Time Sheet'!$L$14:$L$60)+SUMIF('December Time Sheet'!$D$14:$D$60,"&gt;="&amp;D28,'December Time Sheet'!$L$14:$L$60)-SUMIF('December Time Sheet'!$D$14:$D$60,"&gt;="&amp;E28,'December Time Sheet'!$L$14:$L$60)+SUMIF('January Time Sheet'!$D$14:$D$60,"&gt;="&amp;D28,'January Time Sheet'!$L$14:$L$60)-SUMIF('January Time Sheet'!$D$14:$D$60,"&gt;="&amp;E28,'January Time Sheet'!$L$14:$L$60)+SUMIF('February Time Sheet'!$D$14:$D$60,"&gt;="&amp;D28,'February Time Sheet'!$L$14:$L$60)-SUMIF('February Time Sheet'!$D$14:$D$60,"&gt;="&amp;E28,'February Time Sheet'!$L$14:$L$60)+SUMIF('March Time Sheet'!$D$14:$D$60,"&gt;="&amp;D28,'March Time Sheet'!$L$14:$L$60)-SUMIF('March Time Sheet'!$D$14:$D$60,"&gt;="&amp;E28,'March Time Sheet'!$L$14:$L$60)+SUMIF('April Time Sheet'!$D$14:$D$60,"&gt;="&amp;D28,'April Time Sheet'!$L$14:$L$60)-SUMIF('April Time Sheet'!$D$14:$D$60,"&gt;="&amp;E28,'April Time Sheet'!$L$14:$L$60)+SUMIF('May Time Sheet'!$D$14:$D$60,"&gt;="&amp;D28,'May Time Sheet'!$L$14:$L$60)-SUMIF('May Time Sheet'!$D$14:$D$60,"&gt;="&amp;E28,'May Time Sheet'!$L$14:$L$60)+SUMIF('June Time Sheet'!$D$14:$D$60,"&gt;="&amp;D28,'June Time Sheet'!$L$14:$L$60)-SUMIF('June Time Sheet'!$D$14:$D$60,"&gt;="&amp;E28,'June Time Sheet'!$L$14:$L$60)+SUMIF('July Time Sheet'!$D$14:$D$60,"&gt;="&amp;D28,'July Time Sheet'!$L$14:$L$60)-SUMIF('July Time Sheet'!$D$14:$D$60,"&gt;="&amp;E28,'July Time Sheet'!$L$14:$L$60))</f>
        <v>37.75</v>
      </c>
      <c r="I28" s="53">
        <f ca="1">IF(LEN(H28)&lt;1,"",H28*'September Time Sheet'!$E$55)</f>
        <v>4530</v>
      </c>
      <c r="J28" s="53">
        <f t="shared" ca="1" si="8"/>
        <v>226.5</v>
      </c>
      <c r="K28" s="53">
        <f t="shared" ca="1" si="9"/>
        <v>4756.5</v>
      </c>
      <c r="L28" s="53">
        <f t="shared" ca="1" si="10"/>
        <v>0</v>
      </c>
      <c r="N28" s="102">
        <f t="shared" si="7"/>
        <v>7</v>
      </c>
      <c r="O28" s="56">
        <f>+E28+10</f>
        <v>42760</v>
      </c>
      <c r="P28" s="56">
        <v>42760</v>
      </c>
      <c r="Q28" s="56">
        <f t="shared" si="6"/>
        <v>42753</v>
      </c>
      <c r="R28">
        <v>1358761</v>
      </c>
      <c r="T28" s="102"/>
      <c r="U28" s="102"/>
    </row>
    <row r="29" spans="2:21" x14ac:dyDescent="0.15">
      <c r="B29" s="49">
        <v>1397043</v>
      </c>
      <c r="C29" s="56">
        <v>42760</v>
      </c>
      <c r="D29" s="56">
        <v>42751</v>
      </c>
      <c r="E29" s="56">
        <v>42757</v>
      </c>
      <c r="F29" s="51">
        <v>4851</v>
      </c>
      <c r="H29" s="49">
        <f ca="1">IF(E29&gt;TODAY()+7,"",SUMIF('September Time Sheet'!$D$14:$D$52,"&gt;="&amp;D29,'September Time Sheet'!$L$14:$L$52)-SUMIF('September Time Sheet'!$D$14:$D$53,"&gt;"&amp;E29,'September Time Sheet'!$L$14:$L$53)+SUMIF('October Time Sheet'!$D$14:$D$60,"&gt;="&amp;D29,'October Time Sheet'!$L$14:$L$60)-SUMIF('October Time Sheet'!$D$14:$D$60,"&gt;"&amp;E29,'October Time Sheet'!$L$14:$L$60)+SUMIF('November Time Sheet'!$D$14:$D$60,"&gt;="&amp;D29,'November Time Sheet'!$L$14:$L$60)-SUMIF('November Time Sheet'!$D$14:$D$60,"&gt;"&amp;E29,'November Time Sheet'!$L$14:$L$60)+SUMIF('December Time Sheet'!$D$14:$D$60,"&gt;="&amp;D29,'December Time Sheet'!$L$14:$L$60)-SUMIF('December Time Sheet'!$D$14:$D$60,"&gt;"&amp;E29,'December Time Sheet'!$L$14:$L$60)+SUMIF('January Time Sheet'!$D$14:$D$60,"&gt;="&amp;D29,'January Time Sheet'!$L$14:$L$60)-SUMIF('January Time Sheet'!$D$14:$D$60,"&gt;"&amp;E29,'January Time Sheet'!$L$14:$L$60)+SUMIF('February Time Sheet'!$D$14:$D$60,"&gt;="&amp;D29,'February Time Sheet'!$L$14:$L$60)-SUMIF('February Time Sheet'!$D$14:$D$60,"&gt;"&amp;E29,'February Time Sheet'!$L$14:$L$60)+SUMIF('March Time Sheet'!$D$14:$D$60,"&gt;="&amp;D29,'March Time Sheet'!$L$14:$L$60)-SUMIF('March Time Sheet'!$D$14:$D$60,"&gt;"&amp;E29,'March Time Sheet'!$L$14:$L$60)+SUMIF('April Time Sheet'!$D$14:$D$60,"&gt;="&amp;D29,'April Time Sheet'!$L$14:$L$60)-SUMIF('April Time Sheet'!$D$14:$D$60,"&gt;"&amp;E29,'April Time Sheet'!$L$14:$L$60)+SUMIF('May Time Sheet'!$D$14:$D$60,"&gt;="&amp;D29,'May Time Sheet'!$L$14:$L$60)-SUMIF('May Time Sheet'!$D$14:$D$60,"&gt;"&amp;E29,'May Time Sheet'!$L$14:$L$60)+SUMIF('June Time Sheet'!$D$14:$D$60,"&gt;="&amp;D29,'June Time Sheet'!$L$14:$L$60)-SUMIF('June Time Sheet'!$D$14:$D$60,"&gt;"&amp;E29,'June Time Sheet'!$L$14:$L$60)+SUMIF('July Time Sheet'!$D$14:$D$60,"&gt;="&amp;D29,'July Time Sheet'!$L$14:$L$60)-SUMIF('July Time Sheet'!$D$14:$D$60,"&gt;"&amp;E29,'July Time Sheet'!$L$14:$L$60))</f>
        <v>38.5</v>
      </c>
      <c r="I29" s="53">
        <f ca="1">IF(LEN(H29)&lt;1,"",H29*'September Time Sheet'!$E$55)</f>
        <v>4620</v>
      </c>
      <c r="J29" s="53">
        <f t="shared" ca="1" si="8"/>
        <v>231</v>
      </c>
      <c r="K29" s="53">
        <f t="shared" ca="1" si="9"/>
        <v>4851</v>
      </c>
      <c r="L29" s="53">
        <f t="shared" ca="1" si="10"/>
        <v>0</v>
      </c>
      <c r="N29" s="102">
        <f t="shared" si="7"/>
        <v>7</v>
      </c>
      <c r="O29" s="56">
        <f>+E29+17</f>
        <v>42774</v>
      </c>
      <c r="P29" s="56">
        <v>42775</v>
      </c>
      <c r="Q29" s="56">
        <f t="shared" si="6"/>
        <v>42760</v>
      </c>
      <c r="R29">
        <v>1369026</v>
      </c>
      <c r="T29" s="102"/>
      <c r="U29" s="102"/>
    </row>
    <row r="30" spans="2:21" x14ac:dyDescent="0.15">
      <c r="B30" s="49">
        <v>1402962</v>
      </c>
      <c r="C30" s="56">
        <v>42766</v>
      </c>
      <c r="D30" s="56">
        <v>42758</v>
      </c>
      <c r="E30" s="56">
        <v>42764</v>
      </c>
      <c r="F30" s="51">
        <v>4126.5</v>
      </c>
      <c r="H30" s="49">
        <f ca="1">IF(E30&gt;TODAY()+7,"",SUMIF('September Time Sheet'!$D$14:$D$52,"&gt;="&amp;D30,'September Time Sheet'!$L$14:$L$52)-SUMIF('September Time Sheet'!$D$14:$D$53,"&gt;"&amp;E30,'September Time Sheet'!$L$14:$L$53)+SUMIF('October Time Sheet'!$D$14:$D$60,"&gt;="&amp;D30,'October Time Sheet'!$L$14:$L$60)-SUMIF('October Time Sheet'!$D$14:$D$60,"&gt;"&amp;E30,'October Time Sheet'!$L$14:$L$60)+SUMIF('November Time Sheet'!$D$14:$D$60,"&gt;="&amp;D30,'November Time Sheet'!$L$14:$L$60)-SUMIF('November Time Sheet'!$D$14:$D$60,"&gt;"&amp;E30,'November Time Sheet'!$L$14:$L$60)+SUMIF('December Time Sheet'!$D$14:$D$60,"&gt;="&amp;D30,'December Time Sheet'!$L$14:$L$60)-SUMIF('December Time Sheet'!$D$14:$D$60,"&gt;"&amp;E30,'December Time Sheet'!$L$14:$L$60)+SUMIF('January Time Sheet'!$D$14:$D$60,"&gt;="&amp;D30,'January Time Sheet'!$L$14:$L$60)-SUMIF('January Time Sheet'!$D$14:$D$60,"&gt;"&amp;E30,'January Time Sheet'!$L$14:$L$60)+SUMIF('February Time Sheet'!$D$14:$D$60,"&gt;="&amp;D30,'February Time Sheet'!$L$14:$L$60)-SUMIF('February Time Sheet'!$D$14:$D$60,"&gt;"&amp;E30,'February Time Sheet'!$L$14:$L$60)+SUMIF('March Time Sheet'!$D$14:$D$60,"&gt;="&amp;D30,'March Time Sheet'!$L$14:$L$60)-SUMIF('March Time Sheet'!$D$14:$D$60,"&gt;"&amp;E30,'March Time Sheet'!$L$14:$L$60)+SUMIF('April Time Sheet'!$D$14:$D$60,"&gt;="&amp;D30,'April Time Sheet'!$L$14:$L$60)-SUMIF('April Time Sheet'!$D$14:$D$60,"&gt;"&amp;E30,'April Time Sheet'!$L$14:$L$60)+SUMIF('May Time Sheet'!$D$14:$D$60,"&gt;="&amp;D30,'May Time Sheet'!$L$14:$L$60)-SUMIF('May Time Sheet'!$D$14:$D$60,"&gt;"&amp;E30,'May Time Sheet'!$L$14:$L$60)+SUMIF('June Time Sheet'!$D$14:$D$60,"&gt;="&amp;D30,'June Time Sheet'!$L$14:$L$60)-SUMIF('June Time Sheet'!$D$14:$D$60,"&gt;"&amp;E30,'June Time Sheet'!$L$14:$L$60)+SUMIF('July Time Sheet'!$D$14:$D$60,"&gt;="&amp;D30,'July Time Sheet'!$L$14:$L$60)-SUMIF('July Time Sheet'!$D$14:$D$60,"&gt;"&amp;E30,'July Time Sheet'!$L$14:$L$60))</f>
        <v>32.75</v>
      </c>
      <c r="I30" s="53">
        <f ca="1">IF(LEN(H30)&lt;1,"",H30*'September Time Sheet'!$E$55)</f>
        <v>3930</v>
      </c>
      <c r="J30" s="53">
        <f t="shared" ca="1" si="8"/>
        <v>196.5</v>
      </c>
      <c r="K30" s="53">
        <f t="shared" ca="1" si="9"/>
        <v>4126.5</v>
      </c>
      <c r="L30" s="53">
        <f t="shared" ca="1" si="10"/>
        <v>0</v>
      </c>
      <c r="N30" s="102">
        <f t="shared" si="7"/>
        <v>7</v>
      </c>
      <c r="O30" s="56">
        <f>+E30+10</f>
        <v>42774</v>
      </c>
      <c r="P30" s="107">
        <v>42775</v>
      </c>
      <c r="Q30" s="56">
        <f t="shared" si="6"/>
        <v>42766</v>
      </c>
      <c r="R30">
        <v>1369026</v>
      </c>
      <c r="T30" s="102"/>
      <c r="U30" s="102"/>
    </row>
    <row r="31" spans="2:21" x14ac:dyDescent="0.15">
      <c r="B31" s="49">
        <v>1408462</v>
      </c>
      <c r="C31" s="56">
        <v>42774</v>
      </c>
      <c r="D31" s="56">
        <v>42765</v>
      </c>
      <c r="E31" s="56">
        <v>42771</v>
      </c>
      <c r="F31" s="51">
        <v>4977</v>
      </c>
      <c r="H31" s="49">
        <f ca="1">IF(E31&gt;TODAY()+7,"",SUMIF('September Time Sheet'!$D$14:$D$52,"&gt;="&amp;D31,'September Time Sheet'!$L$14:$L$52)-SUMIF('September Time Sheet'!$D$14:$D$53,"&gt;"&amp;E31,'September Time Sheet'!$L$14:$L$53)+SUMIF('October Time Sheet'!$D$14:$D$60,"&gt;="&amp;D31,'October Time Sheet'!$L$14:$L$60)-SUMIF('October Time Sheet'!$D$14:$D$60,"&gt;"&amp;E31,'October Time Sheet'!$L$14:$L$60)+SUMIF('November Time Sheet'!$D$14:$D$60,"&gt;="&amp;D31,'November Time Sheet'!$L$14:$L$60)-SUMIF('November Time Sheet'!$D$14:$D$60,"&gt;"&amp;E31,'November Time Sheet'!$L$14:$L$60)+SUMIF('December Time Sheet'!$D$14:$D$60,"&gt;="&amp;D31,'December Time Sheet'!$L$14:$L$60)-SUMIF('December Time Sheet'!$D$14:$D$60,"&gt;"&amp;E31,'December Time Sheet'!$L$14:$L$60)+SUMIF('January Time Sheet'!$D$14:$D$60,"&gt;="&amp;D31,'January Time Sheet'!$L$14:$L$60)-SUMIF('January Time Sheet'!$D$14:$D$60,"&gt;"&amp;E31,'January Time Sheet'!$L$14:$L$60)+SUMIF('February Time Sheet'!$D$14:$D$60,"&gt;="&amp;D31,'February Time Sheet'!$L$14:$L$60)-SUMIF('February Time Sheet'!$D$14:$D$60,"&gt;"&amp;E31,'February Time Sheet'!$L$14:$L$60)+SUMIF('March Time Sheet'!$D$14:$D$60,"&gt;="&amp;D31,'March Time Sheet'!$L$14:$L$60)-SUMIF('March Time Sheet'!$D$14:$D$60,"&gt;"&amp;E31,'March Time Sheet'!$L$14:$L$60)+SUMIF('April Time Sheet'!$D$14:$D$60,"&gt;="&amp;D31,'April Time Sheet'!$L$14:$L$60)-SUMIF('April Time Sheet'!$D$14:$D$60,"&gt;"&amp;E31,'April Time Sheet'!$L$14:$L$60)+SUMIF('May Time Sheet'!$D$14:$D$60,"&gt;="&amp;D31,'May Time Sheet'!$L$14:$L$60)-SUMIF('May Time Sheet'!$D$14:$D$60,"&gt;"&amp;E31,'May Time Sheet'!$L$14:$L$60)+SUMIF('June Time Sheet'!$D$14:$D$60,"&gt;="&amp;D31,'June Time Sheet'!$L$14:$L$60)-SUMIF('June Time Sheet'!$D$14:$D$60,"&gt;"&amp;E31,'June Time Sheet'!$L$14:$L$60)+SUMIF('July Time Sheet'!$D$14:$D$60,"&gt;="&amp;D31,'July Time Sheet'!$L$14:$L$60)-SUMIF('July Time Sheet'!$D$14:$D$60,"&gt;"&amp;E31,'July Time Sheet'!$L$14:$L$60))</f>
        <v>39.5</v>
      </c>
      <c r="I31" s="53">
        <f ca="1">IF(LEN(H31)&lt;1,"",H31*'September Time Sheet'!$E$55)</f>
        <v>4740</v>
      </c>
      <c r="J31" s="53">
        <f t="shared" ca="1" si="8"/>
        <v>237</v>
      </c>
      <c r="K31" s="53">
        <f t="shared" ca="1" si="9"/>
        <v>4977</v>
      </c>
      <c r="L31" s="53">
        <f t="shared" ca="1" si="10"/>
        <v>0</v>
      </c>
      <c r="N31" s="102">
        <f t="shared" si="7"/>
        <v>7</v>
      </c>
      <c r="O31" s="56">
        <f>+E31+17</f>
        <v>42788</v>
      </c>
      <c r="P31" s="56">
        <v>42788</v>
      </c>
      <c r="Q31" s="56">
        <f t="shared" si="6"/>
        <v>42774</v>
      </c>
      <c r="R31">
        <v>1375879</v>
      </c>
      <c r="T31" s="102"/>
      <c r="U31" s="102"/>
    </row>
    <row r="32" spans="2:21" x14ac:dyDescent="0.15">
      <c r="B32" s="49">
        <v>1413065</v>
      </c>
      <c r="C32" s="56">
        <v>42781</v>
      </c>
      <c r="D32" s="56">
        <v>42772</v>
      </c>
      <c r="E32" s="56">
        <v>42778</v>
      </c>
      <c r="F32" s="51">
        <v>4756.5</v>
      </c>
      <c r="H32" s="49">
        <f ca="1">IF(E32&gt;TODAY()+7,"",SUMIF('September Time Sheet'!$D$14:$D$52,"&gt;="&amp;D32,'September Time Sheet'!$L$14:$L$52)-SUMIF('September Time Sheet'!$D$14:$D$53,"&gt;"&amp;E32,'September Time Sheet'!$L$14:$L$53)+SUMIF('October Time Sheet'!$D$14:$D$60,"&gt;="&amp;D32,'October Time Sheet'!$L$14:$L$60)-SUMIF('October Time Sheet'!$D$14:$D$60,"&gt;"&amp;E32,'October Time Sheet'!$L$14:$L$60)+SUMIF('November Time Sheet'!$D$14:$D$60,"&gt;="&amp;D32,'November Time Sheet'!$L$14:$L$60)-SUMIF('November Time Sheet'!$D$14:$D$60,"&gt;"&amp;E32,'November Time Sheet'!$L$14:$L$60)+SUMIF('December Time Sheet'!$D$14:$D$60,"&gt;="&amp;D32,'December Time Sheet'!$L$14:$L$60)-SUMIF('December Time Sheet'!$D$14:$D$60,"&gt;"&amp;E32,'December Time Sheet'!$L$14:$L$60)+SUMIF('January Time Sheet'!$D$14:$D$60,"&gt;="&amp;D32,'January Time Sheet'!$L$14:$L$60)-SUMIF('January Time Sheet'!$D$14:$D$60,"&gt;"&amp;E32,'January Time Sheet'!$L$14:$L$60)+SUMIF('February Time Sheet'!$D$14:$D$60,"&gt;="&amp;D32,'February Time Sheet'!$L$14:$L$60)-SUMIF('February Time Sheet'!$D$14:$D$60,"&gt;"&amp;E32,'February Time Sheet'!$L$14:$L$60)+SUMIF('March Time Sheet'!$D$14:$D$60,"&gt;="&amp;D32,'March Time Sheet'!$L$14:$L$60)-SUMIF('March Time Sheet'!$D$14:$D$60,"&gt;"&amp;E32,'March Time Sheet'!$L$14:$L$60)+SUMIF('April Time Sheet'!$D$14:$D$60,"&gt;="&amp;D32,'April Time Sheet'!$L$14:$L$60)-SUMIF('April Time Sheet'!$D$14:$D$60,"&gt;"&amp;E32,'April Time Sheet'!$L$14:$L$60)+SUMIF('May Time Sheet'!$D$14:$D$60,"&gt;="&amp;D32,'May Time Sheet'!$L$14:$L$60)-SUMIF('May Time Sheet'!$D$14:$D$60,"&gt;"&amp;E32,'May Time Sheet'!$L$14:$L$60)+SUMIF('June Time Sheet'!$D$14:$D$60,"&gt;="&amp;D32,'June Time Sheet'!$L$14:$L$60)-SUMIF('June Time Sheet'!$D$14:$D$60,"&gt;"&amp;E32,'June Time Sheet'!$L$14:$L$60)+SUMIF('July Time Sheet'!$D$14:$D$60,"&gt;="&amp;D32,'July Time Sheet'!$L$14:$L$60)-SUMIF('July Time Sheet'!$D$14:$D$60,"&gt;"&amp;E32,'July Time Sheet'!$L$14:$L$60))</f>
        <v>37.75</v>
      </c>
      <c r="I32" s="53">
        <f ca="1">IF(LEN(H32)&lt;1,"",H32*'September Time Sheet'!$E$55)</f>
        <v>4530</v>
      </c>
      <c r="J32" s="53">
        <f t="shared" ca="1" si="8"/>
        <v>226.5</v>
      </c>
      <c r="K32" s="53">
        <f t="shared" ca="1" si="9"/>
        <v>4756.5</v>
      </c>
      <c r="L32" s="53">
        <f t="shared" ca="1" si="10"/>
        <v>0</v>
      </c>
      <c r="N32" s="102">
        <f t="shared" si="7"/>
        <v>7</v>
      </c>
      <c r="O32" s="56">
        <f>+E32+10</f>
        <v>42788</v>
      </c>
      <c r="P32" s="56">
        <v>42788</v>
      </c>
      <c r="Q32" s="56">
        <f t="shared" si="6"/>
        <v>42781</v>
      </c>
      <c r="R32">
        <v>1375879</v>
      </c>
      <c r="T32" s="102"/>
      <c r="U32" s="102"/>
    </row>
    <row r="33" spans="2:21" x14ac:dyDescent="0.15">
      <c r="B33" s="49">
        <v>1418536</v>
      </c>
      <c r="C33" s="56">
        <v>42788</v>
      </c>
      <c r="D33" s="56">
        <v>42779</v>
      </c>
      <c r="E33" s="56">
        <v>42785</v>
      </c>
      <c r="F33" s="51">
        <v>4914</v>
      </c>
      <c r="H33" s="49">
        <f ca="1">IF(E33&gt;TODAY()+7,"",SUMIF('September Time Sheet'!$D$14:$D$52,"&gt;="&amp;D33,'September Time Sheet'!$L$14:$L$52)-SUMIF('September Time Sheet'!$D$14:$D$53,"&gt;"&amp;E33,'September Time Sheet'!$L$14:$L$53)+SUMIF('October Time Sheet'!$D$14:$D$60,"&gt;="&amp;D33,'October Time Sheet'!$L$14:$L$60)-SUMIF('October Time Sheet'!$D$14:$D$60,"&gt;"&amp;E33,'October Time Sheet'!$L$14:$L$60)+SUMIF('November Time Sheet'!$D$14:$D$60,"&gt;="&amp;D33,'November Time Sheet'!$L$14:$L$60)-SUMIF('November Time Sheet'!$D$14:$D$60,"&gt;"&amp;E33,'November Time Sheet'!$L$14:$L$60)+SUMIF('December Time Sheet'!$D$14:$D$60,"&gt;="&amp;D33,'December Time Sheet'!$L$14:$L$60)-SUMIF('December Time Sheet'!$D$14:$D$60,"&gt;"&amp;E33,'December Time Sheet'!$L$14:$L$60)+SUMIF('January Time Sheet'!$D$14:$D$60,"&gt;="&amp;D33,'January Time Sheet'!$L$14:$L$60)-SUMIF('January Time Sheet'!$D$14:$D$60,"&gt;"&amp;E33,'January Time Sheet'!$L$14:$L$60)+SUMIF('February Time Sheet'!$D$14:$D$60,"&gt;="&amp;D33,'February Time Sheet'!$L$14:$L$60)-SUMIF('February Time Sheet'!$D$14:$D$60,"&gt;"&amp;E33,'February Time Sheet'!$L$14:$L$60)+SUMIF('March Time Sheet'!$D$14:$D$60,"&gt;="&amp;D33,'March Time Sheet'!$L$14:$L$60)-SUMIF('March Time Sheet'!$D$14:$D$60,"&gt;"&amp;E33,'March Time Sheet'!$L$14:$L$60)+SUMIF('April Time Sheet'!$D$14:$D$60,"&gt;="&amp;D33,'April Time Sheet'!$L$14:$L$60)-SUMIF('April Time Sheet'!$D$14:$D$60,"&gt;"&amp;E33,'April Time Sheet'!$L$14:$L$60)+SUMIF('May Time Sheet'!$D$14:$D$60,"&gt;="&amp;D33,'May Time Sheet'!$L$14:$L$60)-SUMIF('May Time Sheet'!$D$14:$D$60,"&gt;"&amp;E33,'May Time Sheet'!$L$14:$L$60)+SUMIF('June Time Sheet'!$D$14:$D$60,"&gt;="&amp;D33,'June Time Sheet'!$L$14:$L$60)-SUMIF('June Time Sheet'!$D$14:$D$60,"&gt;"&amp;E33,'June Time Sheet'!$L$14:$L$60)+SUMIF('July Time Sheet'!$D$14:$D$60,"&gt;="&amp;D33,'July Time Sheet'!$L$14:$L$60)-SUMIF('July Time Sheet'!$D$14:$D$60,"&gt;"&amp;E33,'July Time Sheet'!$L$14:$L$60))</f>
        <v>39</v>
      </c>
      <c r="I33" s="53">
        <f ca="1">IF(LEN(H33)&lt;1,"",H33*'September Time Sheet'!$E$55)</f>
        <v>4680</v>
      </c>
      <c r="J33" s="53">
        <f t="shared" ca="1" si="8"/>
        <v>234</v>
      </c>
      <c r="K33" s="53">
        <f t="shared" ca="1" si="9"/>
        <v>4914</v>
      </c>
      <c r="L33" s="53">
        <f t="shared" ca="1" si="10"/>
        <v>0</v>
      </c>
      <c r="N33" s="102">
        <f t="shared" si="7"/>
        <v>7</v>
      </c>
      <c r="O33" s="56">
        <f>+E33+17</f>
        <v>42802</v>
      </c>
      <c r="P33" s="56">
        <v>42803</v>
      </c>
      <c r="Q33" s="56">
        <f t="shared" si="6"/>
        <v>42788</v>
      </c>
      <c r="R33">
        <v>1386848</v>
      </c>
      <c r="T33" s="102"/>
      <c r="U33" s="102"/>
    </row>
    <row r="34" spans="2:21" x14ac:dyDescent="0.15">
      <c r="B34" s="49">
        <v>1424103</v>
      </c>
      <c r="C34" s="56">
        <v>42794</v>
      </c>
      <c r="D34" s="56">
        <v>42786</v>
      </c>
      <c r="E34" s="56">
        <v>42792</v>
      </c>
      <c r="F34" s="51">
        <v>3969</v>
      </c>
      <c r="H34" s="49">
        <f ca="1">IF(E34&gt;TODAY()+7,"",SUMIF('September Time Sheet'!$D$14:$D$52,"&gt;="&amp;D34,'September Time Sheet'!$L$14:$L$52)-SUMIF('September Time Sheet'!$D$14:$D$53,"&gt;"&amp;E34,'September Time Sheet'!$L$14:$L$53)+SUMIF('October Time Sheet'!$D$14:$D$60,"&gt;="&amp;D34,'October Time Sheet'!$L$14:$L$60)-SUMIF('October Time Sheet'!$D$14:$D$60,"&gt;"&amp;E34,'October Time Sheet'!$L$14:$L$60)+SUMIF('November Time Sheet'!$D$14:$D$60,"&gt;="&amp;D34,'November Time Sheet'!$L$14:$L$60)-SUMIF('November Time Sheet'!$D$14:$D$60,"&gt;"&amp;E34,'November Time Sheet'!$L$14:$L$60)+SUMIF('December Time Sheet'!$D$14:$D$60,"&gt;="&amp;D34,'December Time Sheet'!$L$14:$L$60)-SUMIF('December Time Sheet'!$D$14:$D$60,"&gt;"&amp;E34,'December Time Sheet'!$L$14:$L$60)+SUMIF('January Time Sheet'!$D$14:$D$60,"&gt;="&amp;D34,'January Time Sheet'!$L$14:$L$60)-SUMIF('January Time Sheet'!$D$14:$D$60,"&gt;"&amp;E34,'January Time Sheet'!$L$14:$L$60)+SUMIF('February Time Sheet'!$D$14:$D$60,"&gt;="&amp;D34,'February Time Sheet'!$L$14:$L$60)-SUMIF('February Time Sheet'!$D$14:$D$60,"&gt;"&amp;E34,'February Time Sheet'!$L$14:$L$60)+SUMIF('March Time Sheet'!$D$14:$D$60,"&gt;="&amp;D34,'March Time Sheet'!$L$14:$L$60)-SUMIF('March Time Sheet'!$D$14:$D$60,"&gt;"&amp;E34,'March Time Sheet'!$L$14:$L$60)+SUMIF('April Time Sheet'!$D$14:$D$60,"&gt;="&amp;D34,'April Time Sheet'!$L$14:$L$60)-SUMIF('April Time Sheet'!$D$14:$D$60,"&gt;"&amp;E34,'April Time Sheet'!$L$14:$L$60)+SUMIF('May Time Sheet'!$D$14:$D$60,"&gt;="&amp;D34,'May Time Sheet'!$L$14:$L$60)-SUMIF('May Time Sheet'!$D$14:$D$60,"&gt;"&amp;E34,'May Time Sheet'!$L$14:$L$60)+SUMIF('June Time Sheet'!$D$14:$D$60,"&gt;="&amp;D34,'June Time Sheet'!$L$14:$L$60)-SUMIF('June Time Sheet'!$D$14:$D$60,"&gt;"&amp;E34,'June Time Sheet'!$L$14:$L$60)+SUMIF('July Time Sheet'!$D$14:$D$60,"&gt;="&amp;D34,'July Time Sheet'!$L$14:$L$60)-SUMIF('July Time Sheet'!$D$14:$D$60,"&gt;"&amp;E34,'July Time Sheet'!$L$14:$L$60))</f>
        <v>31.5</v>
      </c>
      <c r="I34" s="53">
        <f ca="1">IF(LEN(H34)&lt;1,"",H34*'September Time Sheet'!$E$55)</f>
        <v>3780</v>
      </c>
      <c r="J34" s="53">
        <f t="shared" ca="1" si="8"/>
        <v>189</v>
      </c>
      <c r="K34" s="53">
        <f t="shared" ca="1" si="9"/>
        <v>3969</v>
      </c>
      <c r="L34" s="53">
        <f t="shared" ca="1" si="10"/>
        <v>0</v>
      </c>
      <c r="N34" s="102">
        <f t="shared" si="7"/>
        <v>7</v>
      </c>
      <c r="O34" s="56">
        <f>+E34+10</f>
        <v>42802</v>
      </c>
      <c r="P34" s="56">
        <v>42803</v>
      </c>
      <c r="Q34" s="56">
        <f t="shared" si="6"/>
        <v>42794</v>
      </c>
      <c r="R34">
        <v>1386848</v>
      </c>
      <c r="T34" s="102"/>
      <c r="U34" s="102"/>
    </row>
    <row r="35" spans="2:21" x14ac:dyDescent="0.15">
      <c r="B35" s="49">
        <v>1434526</v>
      </c>
      <c r="C35" s="56">
        <v>42809</v>
      </c>
      <c r="D35" s="56">
        <v>42793</v>
      </c>
      <c r="E35" s="56">
        <v>42799</v>
      </c>
      <c r="F35" s="51">
        <v>4977</v>
      </c>
      <c r="H35" s="49">
        <f ca="1">IF(E35&gt;TODAY()+7,"",SUMIF('September Time Sheet'!$D$14:$D$52,"&gt;="&amp;D35,'September Time Sheet'!$L$14:$L$52)-SUMIF('September Time Sheet'!$D$14:$D$53,"&gt;"&amp;E35,'September Time Sheet'!$L$14:$L$53)+SUMIF('October Time Sheet'!$D$14:$D$60,"&gt;="&amp;D35,'October Time Sheet'!$L$14:$L$60)-SUMIF('October Time Sheet'!$D$14:$D$60,"&gt;"&amp;E35,'October Time Sheet'!$L$14:$L$60)+SUMIF('November Time Sheet'!$D$14:$D$60,"&gt;="&amp;D35,'November Time Sheet'!$L$14:$L$60)-SUMIF('November Time Sheet'!$D$14:$D$60,"&gt;"&amp;E35,'November Time Sheet'!$L$14:$L$60)+SUMIF('December Time Sheet'!$D$14:$D$60,"&gt;="&amp;D35,'December Time Sheet'!$L$14:$L$60)-SUMIF('December Time Sheet'!$D$14:$D$60,"&gt;"&amp;E35,'December Time Sheet'!$L$14:$L$60)+SUMIF('January Time Sheet'!$D$14:$D$60,"&gt;="&amp;D35,'January Time Sheet'!$L$14:$L$60)-SUMIF('January Time Sheet'!$D$14:$D$60,"&gt;"&amp;E35,'January Time Sheet'!$L$14:$L$60)+SUMIF('February Time Sheet'!$D$14:$D$60,"&gt;="&amp;D35,'February Time Sheet'!$L$14:$L$60)-SUMIF('February Time Sheet'!$D$14:$D$60,"&gt;"&amp;E35,'February Time Sheet'!$L$14:$L$60)+SUMIF('March Time Sheet'!$D$14:$D$60,"&gt;="&amp;D35,'March Time Sheet'!$L$14:$L$60)-SUMIF('March Time Sheet'!$D$14:$D$60,"&gt;"&amp;E35,'March Time Sheet'!$L$14:$L$60)+SUMIF('April Time Sheet'!$D$14:$D$60,"&gt;="&amp;D35,'April Time Sheet'!$L$14:$L$60)-SUMIF('April Time Sheet'!$D$14:$D$60,"&gt;"&amp;E35,'April Time Sheet'!$L$14:$L$60)+SUMIF('May Time Sheet'!$D$14:$D$60,"&gt;="&amp;D35,'May Time Sheet'!$L$14:$L$60)-SUMIF('May Time Sheet'!$D$14:$D$60,"&gt;"&amp;E35,'May Time Sheet'!$L$14:$L$60)+SUMIF('June Time Sheet'!$D$14:$D$60,"&gt;="&amp;D35,'June Time Sheet'!$L$14:$L$60)-SUMIF('June Time Sheet'!$D$14:$D$60,"&gt;"&amp;E35,'June Time Sheet'!$L$14:$L$60)+SUMIF('July Time Sheet'!$D$14:$D$60,"&gt;="&amp;D35,'July Time Sheet'!$L$14:$L$60)-SUMIF('July Time Sheet'!$D$14:$D$60,"&gt;"&amp;E35,'July Time Sheet'!$L$14:$L$60))</f>
        <v>39.5</v>
      </c>
      <c r="I35" s="53">
        <f ca="1">IF(LEN(H35)&lt;1,"",H35*'September Time Sheet'!$E$55)</f>
        <v>4740</v>
      </c>
      <c r="J35" s="53">
        <f t="shared" ca="1" si="8"/>
        <v>237</v>
      </c>
      <c r="K35" s="53">
        <f t="shared" ca="1" si="9"/>
        <v>4977</v>
      </c>
      <c r="L35" s="53">
        <f t="shared" ca="1" si="10"/>
        <v>0</v>
      </c>
      <c r="N35" s="102">
        <f t="shared" si="7"/>
        <v>7</v>
      </c>
      <c r="O35" s="56">
        <f>+E35+17</f>
        <v>42816</v>
      </c>
      <c r="P35" s="56">
        <v>42816</v>
      </c>
      <c r="Q35" s="56">
        <f t="shared" si="6"/>
        <v>42809</v>
      </c>
      <c r="R35">
        <v>1395052</v>
      </c>
      <c r="T35" s="102"/>
      <c r="U35" s="102"/>
    </row>
    <row r="36" spans="2:21" x14ac:dyDescent="0.15">
      <c r="B36" s="49">
        <v>1434527</v>
      </c>
      <c r="C36" s="56">
        <v>42809</v>
      </c>
      <c r="D36" s="56">
        <v>42800</v>
      </c>
      <c r="E36" s="56">
        <v>42806</v>
      </c>
      <c r="F36" s="51">
        <v>1417.5</v>
      </c>
      <c r="H36" s="49">
        <f ca="1">IF(E36&gt;TODAY()+7,"",SUMIF('September Time Sheet'!$D$14:$D$52,"&gt;="&amp;D36,'September Time Sheet'!$L$14:$L$52)-SUMIF('September Time Sheet'!$D$14:$D$53,"&gt;"&amp;E36,'September Time Sheet'!$L$14:$L$53)+SUMIF('October Time Sheet'!$D$14:$D$60,"&gt;="&amp;D36,'October Time Sheet'!$L$14:$L$60)-SUMIF('October Time Sheet'!$D$14:$D$60,"&gt;"&amp;E36,'October Time Sheet'!$L$14:$L$60)+SUMIF('November Time Sheet'!$D$14:$D$60,"&gt;="&amp;D36,'November Time Sheet'!$L$14:$L$60)-SUMIF('November Time Sheet'!$D$14:$D$60,"&gt;"&amp;E36,'November Time Sheet'!$L$14:$L$60)+SUMIF('December Time Sheet'!$D$14:$D$60,"&gt;="&amp;D36,'December Time Sheet'!$L$14:$L$60)-SUMIF('December Time Sheet'!$D$14:$D$60,"&gt;"&amp;E36,'December Time Sheet'!$L$14:$L$60)+SUMIF('January Time Sheet'!$D$14:$D$60,"&gt;="&amp;D36,'January Time Sheet'!$L$14:$L$60)-SUMIF('January Time Sheet'!$D$14:$D$60,"&gt;"&amp;E36,'January Time Sheet'!$L$14:$L$60)+SUMIF('February Time Sheet'!$D$14:$D$60,"&gt;="&amp;D36,'February Time Sheet'!$L$14:$L$60)-SUMIF('February Time Sheet'!$D$14:$D$60,"&gt;"&amp;E36,'February Time Sheet'!$L$14:$L$60)+SUMIF('March Time Sheet'!$D$14:$D$60,"&gt;="&amp;D36,'March Time Sheet'!$L$14:$L$60)-SUMIF('March Time Sheet'!$D$14:$D$60,"&gt;"&amp;E36,'March Time Sheet'!$L$14:$L$60)+SUMIF('April Time Sheet'!$D$14:$D$60,"&gt;="&amp;D36,'April Time Sheet'!$L$14:$L$60)-SUMIF('April Time Sheet'!$D$14:$D$60,"&gt;"&amp;E36,'April Time Sheet'!$L$14:$L$60)+SUMIF('May Time Sheet'!$D$14:$D$60,"&gt;="&amp;D36,'May Time Sheet'!$L$14:$L$60)-SUMIF('May Time Sheet'!$D$14:$D$60,"&gt;"&amp;E36,'May Time Sheet'!$L$14:$L$60)+SUMIF('June Time Sheet'!$D$14:$D$60,"&gt;="&amp;D36,'June Time Sheet'!$L$14:$L$60)-SUMIF('June Time Sheet'!$D$14:$D$60,"&gt;"&amp;E36,'June Time Sheet'!$L$14:$L$60)+SUMIF('July Time Sheet'!$D$14:$D$60,"&gt;="&amp;D36,'July Time Sheet'!$L$14:$L$60)-SUMIF('July Time Sheet'!$D$14:$D$60,"&gt;"&amp;E36,'July Time Sheet'!$L$14:$L$60))</f>
        <v>11.25</v>
      </c>
      <c r="I36" s="53">
        <f ca="1">IF(LEN(H36)&lt;1,"",H36*'September Time Sheet'!$E$55)</f>
        <v>1350</v>
      </c>
      <c r="J36" s="53">
        <f t="shared" ca="1" si="8"/>
        <v>67.5</v>
      </c>
      <c r="K36" s="53">
        <f t="shared" ca="1" si="9"/>
        <v>1417.5</v>
      </c>
      <c r="L36" s="53">
        <f t="shared" ca="1" si="10"/>
        <v>0</v>
      </c>
      <c r="N36" s="102">
        <f t="shared" si="7"/>
        <v>7</v>
      </c>
      <c r="O36" s="56">
        <f>+E36+10</f>
        <v>42816</v>
      </c>
      <c r="P36" s="56">
        <v>42816</v>
      </c>
      <c r="Q36" s="56">
        <f t="shared" si="6"/>
        <v>42809</v>
      </c>
      <c r="R36">
        <v>1395052</v>
      </c>
      <c r="T36" s="102"/>
      <c r="U36" s="102"/>
    </row>
    <row r="37" spans="2:21" x14ac:dyDescent="0.15">
      <c r="B37" s="105">
        <v>1439826</v>
      </c>
      <c r="C37" s="56">
        <v>42816</v>
      </c>
      <c r="D37" s="56">
        <f t="shared" ref="D37:D53" si="11">+D36+7</f>
        <v>42807</v>
      </c>
      <c r="E37" s="56">
        <f t="shared" ref="E37:E53" si="12">+E36+7</f>
        <v>42813</v>
      </c>
      <c r="F37" s="51">
        <v>5040</v>
      </c>
      <c r="H37" s="49">
        <f ca="1">IF(E37&gt;TODAY()+7,"",SUMIF('September Time Sheet'!$D$14:$D$52,"&gt;="&amp;D37,'September Time Sheet'!$L$14:$L$52)-SUMIF('September Time Sheet'!$D$14:$D$53,"&gt;"&amp;E37,'September Time Sheet'!$L$14:$L$53)+SUMIF('October Time Sheet'!$D$14:$D$60,"&gt;="&amp;D37,'October Time Sheet'!$L$14:$L$60)-SUMIF('October Time Sheet'!$D$14:$D$60,"&gt;"&amp;E37,'October Time Sheet'!$L$14:$L$60)+SUMIF('November Time Sheet'!$D$14:$D$60,"&gt;="&amp;D37,'November Time Sheet'!$L$14:$L$60)-SUMIF('November Time Sheet'!$D$14:$D$60,"&gt;"&amp;E37,'November Time Sheet'!$L$14:$L$60)+SUMIF('December Time Sheet'!$D$14:$D$60,"&gt;="&amp;D37,'December Time Sheet'!$L$14:$L$60)-SUMIF('December Time Sheet'!$D$14:$D$60,"&gt;"&amp;E37,'December Time Sheet'!$L$14:$L$60)+SUMIF('January Time Sheet'!$D$14:$D$60,"&gt;="&amp;D37,'January Time Sheet'!$L$14:$L$60)-SUMIF('January Time Sheet'!$D$14:$D$60,"&gt;"&amp;E37,'January Time Sheet'!$L$14:$L$60)+SUMIF('February Time Sheet'!$D$14:$D$60,"&gt;="&amp;D37,'February Time Sheet'!$L$14:$L$60)-SUMIF('February Time Sheet'!$D$14:$D$60,"&gt;"&amp;E37,'February Time Sheet'!$L$14:$L$60)+SUMIF('March Time Sheet'!$D$14:$D$60,"&gt;="&amp;D37,'March Time Sheet'!$L$14:$L$60)-SUMIF('March Time Sheet'!$D$14:$D$60,"&gt;"&amp;E37,'March Time Sheet'!$L$14:$L$60)+SUMIF('April Time Sheet'!$D$14:$D$60,"&gt;="&amp;D37,'April Time Sheet'!$L$14:$L$60)-SUMIF('April Time Sheet'!$D$14:$D$60,"&gt;"&amp;E37,'April Time Sheet'!$L$14:$L$60)+SUMIF('May Time Sheet'!$D$14:$D$60,"&gt;="&amp;D37,'May Time Sheet'!$L$14:$L$60)-SUMIF('May Time Sheet'!$D$14:$D$60,"&gt;"&amp;E37,'May Time Sheet'!$L$14:$L$60)+SUMIF('June Time Sheet'!$D$14:$D$60,"&gt;="&amp;D37,'June Time Sheet'!$L$14:$L$60)-SUMIF('June Time Sheet'!$D$14:$D$60,"&gt;"&amp;E37,'June Time Sheet'!$L$14:$L$60)+SUMIF('July Time Sheet'!$D$14:$D$60,"&gt;="&amp;D37,'July Time Sheet'!$L$14:$L$60)-SUMIF('July Time Sheet'!$D$14:$D$60,"&gt;"&amp;E37,'July Time Sheet'!$L$14:$L$60))</f>
        <v>40</v>
      </c>
      <c r="I37" s="53">
        <f ca="1">IF(LEN(H37)&lt;1,"",H37*'September Time Sheet'!$E$55)</f>
        <v>4800</v>
      </c>
      <c r="J37" s="53">
        <f t="shared" ca="1" si="8"/>
        <v>240</v>
      </c>
      <c r="K37" s="53">
        <f t="shared" ca="1" si="9"/>
        <v>5040</v>
      </c>
      <c r="L37" s="53">
        <f t="shared" ca="1" si="10"/>
        <v>0</v>
      </c>
      <c r="N37" s="102">
        <f t="shared" si="7"/>
        <v>7</v>
      </c>
      <c r="O37" s="56">
        <f>+E37+17</f>
        <v>42830</v>
      </c>
      <c r="P37" s="56">
        <v>42830</v>
      </c>
      <c r="Q37" s="56">
        <f t="shared" si="6"/>
        <v>42816</v>
      </c>
      <c r="R37" s="104">
        <v>1403502</v>
      </c>
      <c r="T37" s="102"/>
      <c r="U37" s="102"/>
    </row>
    <row r="38" spans="2:21" x14ac:dyDescent="0.15">
      <c r="B38" s="105">
        <v>1444461</v>
      </c>
      <c r="C38" s="56">
        <v>42823</v>
      </c>
      <c r="D38" s="56">
        <f t="shared" si="11"/>
        <v>42814</v>
      </c>
      <c r="E38" s="56">
        <f t="shared" si="12"/>
        <v>42820</v>
      </c>
      <c r="F38" s="51">
        <v>5008.5</v>
      </c>
      <c r="H38" s="49">
        <f ca="1">IF(E38&gt;TODAY()+7,"",SUMIF('September Time Sheet'!$D$14:$D$52,"&gt;="&amp;D38,'September Time Sheet'!$L$14:$L$52)-SUMIF('September Time Sheet'!$D$14:$D$53,"&gt;"&amp;E38,'September Time Sheet'!$L$14:$L$53)+SUMIF('October Time Sheet'!$D$14:$D$60,"&gt;="&amp;D38,'October Time Sheet'!$L$14:$L$60)-SUMIF('October Time Sheet'!$D$14:$D$60,"&gt;"&amp;E38,'October Time Sheet'!$L$14:$L$60)+SUMIF('November Time Sheet'!$D$14:$D$60,"&gt;="&amp;D38,'November Time Sheet'!$L$14:$L$60)-SUMIF('November Time Sheet'!$D$14:$D$60,"&gt;"&amp;E38,'November Time Sheet'!$L$14:$L$60)+SUMIF('December Time Sheet'!$D$14:$D$60,"&gt;="&amp;D38,'December Time Sheet'!$L$14:$L$60)-SUMIF('December Time Sheet'!$D$14:$D$60,"&gt;"&amp;E38,'December Time Sheet'!$L$14:$L$60)+SUMIF('January Time Sheet'!$D$14:$D$60,"&gt;="&amp;D38,'January Time Sheet'!$L$14:$L$60)-SUMIF('January Time Sheet'!$D$14:$D$60,"&gt;"&amp;E38,'January Time Sheet'!$L$14:$L$60)+SUMIF('February Time Sheet'!$D$14:$D$60,"&gt;="&amp;D38,'February Time Sheet'!$L$14:$L$60)-SUMIF('February Time Sheet'!$D$14:$D$60,"&gt;"&amp;E38,'February Time Sheet'!$L$14:$L$60)+SUMIF('March Time Sheet'!$D$14:$D$60,"&gt;="&amp;D38,'March Time Sheet'!$L$14:$L$60)-SUMIF('March Time Sheet'!$D$14:$D$60,"&gt;"&amp;E38,'March Time Sheet'!$L$14:$L$60)+SUMIF('April Time Sheet'!$D$14:$D$60,"&gt;="&amp;D38,'April Time Sheet'!$L$14:$L$60)-SUMIF('April Time Sheet'!$D$14:$D$60,"&gt;"&amp;E38,'April Time Sheet'!$L$14:$L$60)+SUMIF('May Time Sheet'!$D$14:$D$60,"&gt;="&amp;D38,'May Time Sheet'!$L$14:$L$60)-SUMIF('May Time Sheet'!$D$14:$D$60,"&gt;"&amp;E38,'May Time Sheet'!$L$14:$L$60)+SUMIF('June Time Sheet'!$D$14:$D$60,"&gt;="&amp;D38,'June Time Sheet'!$L$14:$L$60)-SUMIF('June Time Sheet'!$D$14:$D$60,"&gt;"&amp;E38,'June Time Sheet'!$L$14:$L$60)+SUMIF('July Time Sheet'!$D$14:$D$60,"&gt;="&amp;D38,'July Time Sheet'!$L$14:$L$60)-SUMIF('July Time Sheet'!$D$14:$D$60,"&gt;"&amp;E38,'July Time Sheet'!$L$14:$L$60))</f>
        <v>39.75</v>
      </c>
      <c r="I38" s="53">
        <f ca="1">IF(LEN(H38)&lt;1,"",H38*'September Time Sheet'!$E$55)</f>
        <v>4770</v>
      </c>
      <c r="J38" s="53">
        <f t="shared" ca="1" si="8"/>
        <v>238.5</v>
      </c>
      <c r="K38" s="53">
        <f t="shared" ca="1" si="9"/>
        <v>5008.5</v>
      </c>
      <c r="L38" s="53">
        <f t="shared" ca="1" si="10"/>
        <v>0</v>
      </c>
      <c r="N38" s="102">
        <f t="shared" si="7"/>
        <v>7</v>
      </c>
      <c r="O38" s="56">
        <f>+E38+10</f>
        <v>42830</v>
      </c>
      <c r="P38" s="56">
        <v>42830</v>
      </c>
      <c r="Q38" s="56">
        <f t="shared" si="6"/>
        <v>42823</v>
      </c>
      <c r="R38" s="104">
        <v>1403502</v>
      </c>
      <c r="T38" s="102"/>
      <c r="U38" s="102"/>
    </row>
    <row r="39" spans="2:21" x14ac:dyDescent="0.15">
      <c r="B39">
        <v>1455611</v>
      </c>
      <c r="C39" s="56">
        <v>42837</v>
      </c>
      <c r="D39" s="56">
        <f t="shared" si="11"/>
        <v>42821</v>
      </c>
      <c r="E39" s="56">
        <f t="shared" si="12"/>
        <v>42827</v>
      </c>
      <c r="F39" s="51">
        <v>3150</v>
      </c>
      <c r="H39" s="49">
        <f ca="1">IF(E39&gt;TODAY()+7,"",SUMIF('September Time Sheet'!$D$14:$D$52,"&gt;="&amp;D39,'September Time Sheet'!$L$14:$L$52)-SUMIF('September Time Sheet'!$D$14:$D$53,"&gt;"&amp;E39,'September Time Sheet'!$L$14:$L$53)+SUMIF('October Time Sheet'!$D$14:$D$60,"&gt;="&amp;D39,'October Time Sheet'!$L$14:$L$60)-SUMIF('October Time Sheet'!$D$14:$D$60,"&gt;"&amp;E39,'October Time Sheet'!$L$14:$L$60)+SUMIF('November Time Sheet'!$D$14:$D$60,"&gt;="&amp;D39,'November Time Sheet'!$L$14:$L$60)-SUMIF('November Time Sheet'!$D$14:$D$60,"&gt;"&amp;E39,'November Time Sheet'!$L$14:$L$60)+SUMIF('December Time Sheet'!$D$14:$D$60,"&gt;="&amp;D39,'December Time Sheet'!$L$14:$L$60)-SUMIF('December Time Sheet'!$D$14:$D$60,"&gt;"&amp;E39,'December Time Sheet'!$L$14:$L$60)+SUMIF('January Time Sheet'!$D$14:$D$60,"&gt;="&amp;D39,'January Time Sheet'!$L$14:$L$60)-SUMIF('January Time Sheet'!$D$14:$D$60,"&gt;"&amp;E39,'January Time Sheet'!$L$14:$L$60)+SUMIF('February Time Sheet'!$D$14:$D$60,"&gt;="&amp;D39,'February Time Sheet'!$L$14:$L$60)-SUMIF('February Time Sheet'!$D$14:$D$60,"&gt;"&amp;E39,'February Time Sheet'!$L$14:$L$60)+SUMIF('March Time Sheet'!$D$14:$D$60,"&gt;="&amp;D39,'March Time Sheet'!$L$14:$L$60)-SUMIF('March Time Sheet'!$D$14:$D$60,"&gt;"&amp;E39,'March Time Sheet'!$L$14:$L$60)+SUMIF('April Time Sheet'!$D$14:$D$60,"&gt;="&amp;D39,'April Time Sheet'!$L$14:$L$60)-SUMIF('April Time Sheet'!$D$14:$D$60,"&gt;"&amp;E39,'April Time Sheet'!$L$14:$L$60)+SUMIF('May Time Sheet'!$D$14:$D$60,"&gt;="&amp;D39,'May Time Sheet'!$L$14:$L$60)-SUMIF('May Time Sheet'!$D$14:$D$60,"&gt;"&amp;E39,'May Time Sheet'!$L$14:$L$60)+SUMIF('June Time Sheet'!$D$14:$D$60,"&gt;="&amp;D39,'June Time Sheet'!$L$14:$L$60)-SUMIF('June Time Sheet'!$D$14:$D$60,"&gt;"&amp;E39,'June Time Sheet'!$L$14:$L$60)+SUMIF('July Time Sheet'!$D$14:$D$60,"&gt;="&amp;D39,'July Time Sheet'!$L$14:$L$60)-SUMIF('July Time Sheet'!$D$14:$D$60,"&gt;"&amp;E39,'July Time Sheet'!$L$14:$L$60))</f>
        <v>25</v>
      </c>
      <c r="I39" s="53">
        <f ca="1">IF(LEN(H39)&lt;1,"",H39*'September Time Sheet'!$E$55)</f>
        <v>3000</v>
      </c>
      <c r="J39" s="53">
        <f t="shared" ca="1" si="8"/>
        <v>150</v>
      </c>
      <c r="K39" s="53">
        <f t="shared" ca="1" si="9"/>
        <v>3150</v>
      </c>
      <c r="L39" s="53">
        <f t="shared" ca="1" si="10"/>
        <v>0</v>
      </c>
      <c r="N39" s="102">
        <f t="shared" si="7"/>
        <v>7</v>
      </c>
      <c r="O39" s="56">
        <f>+E39+17</f>
        <v>42844</v>
      </c>
      <c r="P39" s="56">
        <v>42844</v>
      </c>
      <c r="Q39" s="56">
        <f t="shared" si="6"/>
        <v>42837</v>
      </c>
      <c r="R39">
        <v>1414668</v>
      </c>
      <c r="T39" s="102"/>
      <c r="U39" s="102"/>
    </row>
    <row r="40" spans="2:21" x14ac:dyDescent="0.15">
      <c r="B40">
        <v>1455612</v>
      </c>
      <c r="C40" s="56">
        <v>42837</v>
      </c>
      <c r="D40" s="56">
        <f t="shared" si="11"/>
        <v>42828</v>
      </c>
      <c r="E40" s="56">
        <f t="shared" si="12"/>
        <v>42834</v>
      </c>
      <c r="F40" s="51">
        <v>5040</v>
      </c>
      <c r="H40" s="49">
        <f ca="1">IF(E40&gt;TODAY()+7,"",SUMIF('September Time Sheet'!$D$14:$D$52,"&gt;="&amp;D40,'September Time Sheet'!$L$14:$L$52)-SUMIF('September Time Sheet'!$D$14:$D$53,"&gt;"&amp;E40,'September Time Sheet'!$L$14:$L$53)+SUMIF('October Time Sheet'!$D$14:$D$60,"&gt;="&amp;D40,'October Time Sheet'!$L$14:$L$60)-SUMIF('October Time Sheet'!$D$14:$D$60,"&gt;"&amp;E40,'October Time Sheet'!$L$14:$L$60)+SUMIF('November Time Sheet'!$D$14:$D$60,"&gt;="&amp;D40,'November Time Sheet'!$L$14:$L$60)-SUMIF('November Time Sheet'!$D$14:$D$60,"&gt;"&amp;E40,'November Time Sheet'!$L$14:$L$60)+SUMIF('December Time Sheet'!$D$14:$D$60,"&gt;="&amp;D40,'December Time Sheet'!$L$14:$L$60)-SUMIF('December Time Sheet'!$D$14:$D$60,"&gt;"&amp;E40,'December Time Sheet'!$L$14:$L$60)+SUMIF('January Time Sheet'!$D$14:$D$60,"&gt;="&amp;D40,'January Time Sheet'!$L$14:$L$60)-SUMIF('January Time Sheet'!$D$14:$D$60,"&gt;"&amp;E40,'January Time Sheet'!$L$14:$L$60)+SUMIF('February Time Sheet'!$D$14:$D$60,"&gt;="&amp;D40,'February Time Sheet'!$L$14:$L$60)-SUMIF('February Time Sheet'!$D$14:$D$60,"&gt;"&amp;E40,'February Time Sheet'!$L$14:$L$60)+SUMIF('March Time Sheet'!$D$14:$D$60,"&gt;="&amp;D40,'March Time Sheet'!$L$14:$L$60)-SUMIF('March Time Sheet'!$D$14:$D$60,"&gt;"&amp;E40,'March Time Sheet'!$L$14:$L$60)+SUMIF('April Time Sheet'!$D$14:$D$60,"&gt;="&amp;D40,'April Time Sheet'!$L$14:$L$60)-SUMIF('April Time Sheet'!$D$14:$D$60,"&gt;"&amp;E40,'April Time Sheet'!$L$14:$L$60)+SUMIF('May Time Sheet'!$D$14:$D$60,"&gt;="&amp;D40,'May Time Sheet'!$L$14:$L$60)-SUMIF('May Time Sheet'!$D$14:$D$60,"&gt;"&amp;E40,'May Time Sheet'!$L$14:$L$60)+SUMIF('June Time Sheet'!$D$14:$D$60,"&gt;="&amp;D40,'June Time Sheet'!$L$14:$L$60)-SUMIF('June Time Sheet'!$D$14:$D$60,"&gt;"&amp;E40,'June Time Sheet'!$L$14:$L$60)+SUMIF('July Time Sheet'!$D$14:$D$60,"&gt;="&amp;D40,'July Time Sheet'!$L$14:$L$60)-SUMIF('July Time Sheet'!$D$14:$D$60,"&gt;"&amp;E40,'July Time Sheet'!$L$14:$L$60))</f>
        <v>40</v>
      </c>
      <c r="I40" s="53">
        <f ca="1">IF(LEN(H40)&lt;1,"",H40*'September Time Sheet'!$E$55)</f>
        <v>4800</v>
      </c>
      <c r="J40" s="53">
        <f t="shared" ca="1" si="8"/>
        <v>240</v>
      </c>
      <c r="K40" s="53">
        <f t="shared" ca="1" si="9"/>
        <v>5040</v>
      </c>
      <c r="L40" s="53">
        <f t="shared" ca="1" si="10"/>
        <v>0</v>
      </c>
      <c r="N40" s="102">
        <f t="shared" si="7"/>
        <v>7</v>
      </c>
      <c r="O40" s="56">
        <f>+E40+10</f>
        <v>42844</v>
      </c>
      <c r="P40" s="56">
        <v>42844</v>
      </c>
      <c r="Q40" s="56">
        <f t="shared" si="6"/>
        <v>42837</v>
      </c>
      <c r="R40">
        <v>1414668</v>
      </c>
      <c r="T40" s="102"/>
      <c r="U40" s="102"/>
    </row>
    <row r="41" spans="2:21" x14ac:dyDescent="0.15">
      <c r="B41">
        <v>1461157</v>
      </c>
      <c r="C41" s="56">
        <v>42844</v>
      </c>
      <c r="D41" s="56">
        <f t="shared" si="11"/>
        <v>42835</v>
      </c>
      <c r="E41" s="56">
        <f t="shared" si="12"/>
        <v>42841</v>
      </c>
      <c r="F41" s="51">
        <v>5040</v>
      </c>
      <c r="G41" s="108"/>
      <c r="H41" s="49">
        <f ca="1">IF(E41&gt;TODAY()+7,"",SUMIF('September Time Sheet'!$D$14:$D$52,"&gt;="&amp;D41,'September Time Sheet'!$L$14:$L$52)-SUMIF('September Time Sheet'!$D$14:$D$53,"&gt;"&amp;E41,'September Time Sheet'!$L$14:$L$53)+SUMIF('October Time Sheet'!$D$14:$D$60,"&gt;="&amp;D41,'October Time Sheet'!$L$14:$L$60)-SUMIF('October Time Sheet'!$D$14:$D$60,"&gt;"&amp;E41,'October Time Sheet'!$L$14:$L$60)+SUMIF('November Time Sheet'!$D$14:$D$60,"&gt;="&amp;D41,'November Time Sheet'!$L$14:$L$60)-SUMIF('November Time Sheet'!$D$14:$D$60,"&gt;"&amp;E41,'November Time Sheet'!$L$14:$L$60)+SUMIF('December Time Sheet'!$D$14:$D$60,"&gt;="&amp;D41,'December Time Sheet'!$L$14:$L$60)-SUMIF('December Time Sheet'!$D$14:$D$60,"&gt;"&amp;E41,'December Time Sheet'!$L$14:$L$60)+SUMIF('January Time Sheet'!$D$14:$D$60,"&gt;="&amp;D41,'January Time Sheet'!$L$14:$L$60)-SUMIF('January Time Sheet'!$D$14:$D$60,"&gt;"&amp;E41,'January Time Sheet'!$L$14:$L$60)+SUMIF('February Time Sheet'!$D$14:$D$60,"&gt;="&amp;D41,'February Time Sheet'!$L$14:$L$60)-SUMIF('February Time Sheet'!$D$14:$D$60,"&gt;"&amp;E41,'February Time Sheet'!$L$14:$L$60)+SUMIF('March Time Sheet'!$D$14:$D$60,"&gt;="&amp;D41,'March Time Sheet'!$L$14:$L$60)-SUMIF('March Time Sheet'!$D$14:$D$60,"&gt;"&amp;E41,'March Time Sheet'!$L$14:$L$60)+SUMIF('April Time Sheet'!$D$14:$D$60,"&gt;="&amp;D41,'April Time Sheet'!$L$14:$L$60)-SUMIF('April Time Sheet'!$D$14:$D$60,"&gt;"&amp;E41,'April Time Sheet'!$L$14:$L$60)+SUMIF('May Time Sheet'!$D$14:$D$60,"&gt;="&amp;D41,'May Time Sheet'!$L$14:$L$60)-SUMIF('May Time Sheet'!$D$14:$D$60,"&gt;"&amp;E41,'May Time Sheet'!$L$14:$L$60)+SUMIF('June Time Sheet'!$D$14:$D$60,"&gt;="&amp;D41,'June Time Sheet'!$L$14:$L$60)-SUMIF('June Time Sheet'!$D$14:$D$60,"&gt;"&amp;E41,'June Time Sheet'!$L$14:$L$60)+SUMIF('July Time Sheet'!$D$14:$D$60,"&gt;="&amp;D41,'July Time Sheet'!$L$14:$L$60)-SUMIF('July Time Sheet'!$D$14:$D$60,"&gt;"&amp;E41,'July Time Sheet'!$L$14:$L$60))</f>
        <v>40</v>
      </c>
      <c r="I41" s="53">
        <f ca="1">IF(LEN(H41)&lt;1,"",H41*'September Time Sheet'!$E$55)</f>
        <v>4800</v>
      </c>
      <c r="J41" s="53">
        <f t="shared" ca="1" si="8"/>
        <v>240</v>
      </c>
      <c r="K41" s="53">
        <f t="shared" ca="1" si="9"/>
        <v>5040</v>
      </c>
      <c r="L41" s="53">
        <f t="shared" ca="1" si="10"/>
        <v>0</v>
      </c>
      <c r="N41" s="102">
        <f t="shared" si="7"/>
        <v>7</v>
      </c>
      <c r="O41" s="56">
        <f>+E41+17</f>
        <v>42858</v>
      </c>
      <c r="P41" s="56">
        <v>42858</v>
      </c>
      <c r="Q41" s="56">
        <f t="shared" si="6"/>
        <v>42844</v>
      </c>
      <c r="R41">
        <v>1424575</v>
      </c>
      <c r="U41" s="102"/>
    </row>
    <row r="42" spans="2:21" x14ac:dyDescent="0.15">
      <c r="B42">
        <v>1465309</v>
      </c>
      <c r="C42" s="56">
        <v>42851</v>
      </c>
      <c r="D42" s="56">
        <f t="shared" si="11"/>
        <v>42842</v>
      </c>
      <c r="E42" s="56">
        <f t="shared" si="12"/>
        <v>42848</v>
      </c>
      <c r="F42" s="51">
        <v>5040</v>
      </c>
      <c r="H42" s="49">
        <f ca="1">IF(E42&gt;TODAY()+7,"",SUMIF('September Time Sheet'!$D$14:$D$52,"&gt;="&amp;D42,'September Time Sheet'!$L$14:$L$52)-SUMIF('September Time Sheet'!$D$14:$D$53,"&gt;"&amp;E42,'September Time Sheet'!$L$14:$L$53)+SUMIF('October Time Sheet'!$D$14:$D$60,"&gt;="&amp;D42,'October Time Sheet'!$L$14:$L$60)-SUMIF('October Time Sheet'!$D$14:$D$60,"&gt;"&amp;E42,'October Time Sheet'!$L$14:$L$60)+SUMIF('November Time Sheet'!$D$14:$D$60,"&gt;="&amp;D42,'November Time Sheet'!$L$14:$L$60)-SUMIF('November Time Sheet'!$D$14:$D$60,"&gt;"&amp;E42,'November Time Sheet'!$L$14:$L$60)+SUMIF('December Time Sheet'!$D$14:$D$60,"&gt;="&amp;D42,'December Time Sheet'!$L$14:$L$60)-SUMIF('December Time Sheet'!$D$14:$D$60,"&gt;"&amp;E42,'December Time Sheet'!$L$14:$L$60)+SUMIF('January Time Sheet'!$D$14:$D$60,"&gt;="&amp;D42,'January Time Sheet'!$L$14:$L$60)-SUMIF('January Time Sheet'!$D$14:$D$60,"&gt;"&amp;E42,'January Time Sheet'!$L$14:$L$60)+SUMIF('February Time Sheet'!$D$14:$D$60,"&gt;="&amp;D42,'February Time Sheet'!$L$14:$L$60)-SUMIF('February Time Sheet'!$D$14:$D$60,"&gt;"&amp;E42,'February Time Sheet'!$L$14:$L$60)+SUMIF('March Time Sheet'!$D$14:$D$60,"&gt;="&amp;D42,'March Time Sheet'!$L$14:$L$60)-SUMIF('March Time Sheet'!$D$14:$D$60,"&gt;"&amp;E42,'March Time Sheet'!$L$14:$L$60)+SUMIF('April Time Sheet'!$D$14:$D$60,"&gt;="&amp;D42,'April Time Sheet'!$L$14:$L$60)-SUMIF('April Time Sheet'!$D$14:$D$60,"&gt;"&amp;E42,'April Time Sheet'!$L$14:$L$60)+SUMIF('May Time Sheet'!$D$14:$D$60,"&gt;="&amp;D42,'May Time Sheet'!$L$14:$L$60)-SUMIF('May Time Sheet'!$D$14:$D$60,"&gt;"&amp;E42,'May Time Sheet'!$L$14:$L$60)+SUMIF('June Time Sheet'!$D$14:$D$60,"&gt;="&amp;D42,'June Time Sheet'!$L$14:$L$60)-SUMIF('June Time Sheet'!$D$14:$D$60,"&gt;"&amp;E42,'June Time Sheet'!$L$14:$L$60)+SUMIF('July Time Sheet'!$D$14:$D$60,"&gt;="&amp;D42,'July Time Sheet'!$L$14:$L$60)-SUMIF('July Time Sheet'!$D$14:$D$60,"&gt;"&amp;E42,'July Time Sheet'!$L$14:$L$60))</f>
        <v>40</v>
      </c>
      <c r="I42" s="53">
        <f ca="1">IF(LEN(H42)&lt;1,"",H42*'September Time Sheet'!$E$55)</f>
        <v>4800</v>
      </c>
      <c r="J42" s="53">
        <f t="shared" ca="1" si="8"/>
        <v>240</v>
      </c>
      <c r="K42" s="53">
        <f t="shared" ca="1" si="9"/>
        <v>5040</v>
      </c>
      <c r="L42" s="53">
        <f t="shared" ca="1" si="10"/>
        <v>0</v>
      </c>
      <c r="N42" s="102">
        <f t="shared" si="7"/>
        <v>7</v>
      </c>
      <c r="O42" s="56">
        <f>+E42+10</f>
        <v>42858</v>
      </c>
      <c r="P42" s="56">
        <v>42858</v>
      </c>
      <c r="Q42" s="56">
        <f t="shared" si="6"/>
        <v>42851</v>
      </c>
      <c r="R42">
        <v>1424575</v>
      </c>
      <c r="U42" s="102"/>
    </row>
    <row r="43" spans="2:21" x14ac:dyDescent="0.15">
      <c r="B43">
        <v>1471613</v>
      </c>
      <c r="C43" s="110">
        <v>42858</v>
      </c>
      <c r="D43" s="56">
        <f t="shared" si="11"/>
        <v>42849</v>
      </c>
      <c r="E43" s="56">
        <f t="shared" si="12"/>
        <v>42855</v>
      </c>
      <c r="F43" s="51">
        <v>4725</v>
      </c>
      <c r="H43" s="49">
        <f ca="1">IF(E43&gt;TODAY()+7,"",SUMIF('September Time Sheet'!$D$14:$D$52,"&gt;="&amp;D43,'September Time Sheet'!$L$14:$L$52)-SUMIF('September Time Sheet'!$D$14:$D$53,"&gt;"&amp;E43,'September Time Sheet'!$L$14:$L$53)+SUMIF('October Time Sheet'!$D$14:$D$60,"&gt;="&amp;D43,'October Time Sheet'!$L$14:$L$60)-SUMIF('October Time Sheet'!$D$14:$D$60,"&gt;"&amp;E43,'October Time Sheet'!$L$14:$L$60)+SUMIF('November Time Sheet'!$D$14:$D$60,"&gt;="&amp;D43,'November Time Sheet'!$L$14:$L$60)-SUMIF('November Time Sheet'!$D$14:$D$60,"&gt;"&amp;E43,'November Time Sheet'!$L$14:$L$60)+SUMIF('December Time Sheet'!$D$14:$D$60,"&gt;="&amp;D43,'December Time Sheet'!$L$14:$L$60)-SUMIF('December Time Sheet'!$D$14:$D$60,"&gt;"&amp;E43,'December Time Sheet'!$L$14:$L$60)+SUMIF('January Time Sheet'!$D$14:$D$60,"&gt;="&amp;D43,'January Time Sheet'!$L$14:$L$60)-SUMIF('January Time Sheet'!$D$14:$D$60,"&gt;"&amp;E43,'January Time Sheet'!$L$14:$L$60)+SUMIF('February Time Sheet'!$D$14:$D$60,"&gt;="&amp;D43,'February Time Sheet'!$L$14:$L$60)-SUMIF('February Time Sheet'!$D$14:$D$60,"&gt;"&amp;E43,'February Time Sheet'!$L$14:$L$60)+SUMIF('March Time Sheet'!$D$14:$D$60,"&gt;="&amp;D43,'March Time Sheet'!$L$14:$L$60)-SUMIF('March Time Sheet'!$D$14:$D$60,"&gt;"&amp;E43,'March Time Sheet'!$L$14:$L$60)+SUMIF('April Time Sheet'!$D$14:$D$60,"&gt;="&amp;D43,'April Time Sheet'!$L$14:$L$60)-SUMIF('April Time Sheet'!$D$14:$D$60,"&gt;"&amp;E43,'April Time Sheet'!$L$14:$L$60)+SUMIF('May Time Sheet'!$D$14:$D$60,"&gt;="&amp;D43,'May Time Sheet'!$L$14:$L$60)-SUMIF('May Time Sheet'!$D$14:$D$60,"&gt;"&amp;E43,'May Time Sheet'!$L$14:$L$60)+SUMIF('June Time Sheet'!$D$14:$D$60,"&gt;="&amp;D43,'June Time Sheet'!$L$14:$L$60)-SUMIF('June Time Sheet'!$D$14:$D$60,"&gt;"&amp;E43,'June Time Sheet'!$L$14:$L$60)+SUMIF('July Time Sheet'!$D$14:$D$60,"&gt;="&amp;D43,'July Time Sheet'!$L$14:$L$60)-SUMIF('July Time Sheet'!$D$14:$D$60,"&gt;"&amp;E43,'July Time Sheet'!$L$14:$L$60))</f>
        <v>37.5</v>
      </c>
      <c r="I43" s="53">
        <f ca="1">IF(LEN(H43)&lt;1,"",H43*'September Time Sheet'!$E$55)</f>
        <v>4500</v>
      </c>
      <c r="J43" s="53">
        <f t="shared" ca="1" si="8"/>
        <v>225</v>
      </c>
      <c r="K43" s="53">
        <f t="shared" ca="1" si="9"/>
        <v>4725</v>
      </c>
      <c r="L43" s="53">
        <f t="shared" ca="1" si="10"/>
        <v>0</v>
      </c>
      <c r="N43" s="102">
        <f t="shared" si="7"/>
        <v>7</v>
      </c>
      <c r="O43" s="56">
        <f>+E43+17</f>
        <v>42872</v>
      </c>
      <c r="P43" s="56">
        <v>42872</v>
      </c>
      <c r="Q43" s="56">
        <f t="shared" si="6"/>
        <v>42858</v>
      </c>
      <c r="R43">
        <v>1435937</v>
      </c>
      <c r="U43" s="102"/>
    </row>
    <row r="44" spans="2:21" x14ac:dyDescent="0.15">
      <c r="B44">
        <v>1476345</v>
      </c>
      <c r="C44" s="110">
        <v>42865</v>
      </c>
      <c r="D44" s="56">
        <f t="shared" si="11"/>
        <v>42856</v>
      </c>
      <c r="E44" s="56">
        <f t="shared" si="12"/>
        <v>42862</v>
      </c>
      <c r="F44" s="51">
        <v>5040</v>
      </c>
      <c r="H44" s="49">
        <f ca="1">IF(E44&gt;TODAY()+7,"",SUMIF('September Time Sheet'!$D$14:$D$52,"&gt;="&amp;D44,'September Time Sheet'!$L$14:$L$52)-SUMIF('September Time Sheet'!$D$14:$D$53,"&gt;"&amp;E44,'September Time Sheet'!$L$14:$L$53)+SUMIF('October Time Sheet'!$D$14:$D$60,"&gt;="&amp;D44,'October Time Sheet'!$L$14:$L$60)-SUMIF('October Time Sheet'!$D$14:$D$60,"&gt;"&amp;E44,'October Time Sheet'!$L$14:$L$60)+SUMIF('November Time Sheet'!$D$14:$D$60,"&gt;="&amp;D44,'November Time Sheet'!$L$14:$L$60)-SUMIF('November Time Sheet'!$D$14:$D$60,"&gt;"&amp;E44,'November Time Sheet'!$L$14:$L$60)+SUMIF('December Time Sheet'!$D$14:$D$60,"&gt;="&amp;D44,'December Time Sheet'!$L$14:$L$60)-SUMIF('December Time Sheet'!$D$14:$D$60,"&gt;"&amp;E44,'December Time Sheet'!$L$14:$L$60)+SUMIF('January Time Sheet'!$D$14:$D$60,"&gt;="&amp;D44,'January Time Sheet'!$L$14:$L$60)-SUMIF('January Time Sheet'!$D$14:$D$60,"&gt;"&amp;E44,'January Time Sheet'!$L$14:$L$60)+SUMIF('February Time Sheet'!$D$14:$D$60,"&gt;="&amp;D44,'February Time Sheet'!$L$14:$L$60)-SUMIF('February Time Sheet'!$D$14:$D$60,"&gt;"&amp;E44,'February Time Sheet'!$L$14:$L$60)+SUMIF('March Time Sheet'!$D$14:$D$60,"&gt;="&amp;D44,'March Time Sheet'!$L$14:$L$60)-SUMIF('March Time Sheet'!$D$14:$D$60,"&gt;"&amp;E44,'March Time Sheet'!$L$14:$L$60)+SUMIF('April Time Sheet'!$D$14:$D$60,"&gt;="&amp;D44,'April Time Sheet'!$L$14:$L$60)-SUMIF('April Time Sheet'!$D$14:$D$60,"&gt;"&amp;E44,'April Time Sheet'!$L$14:$L$60)+SUMIF('May Time Sheet'!$D$14:$D$60,"&gt;="&amp;D44,'May Time Sheet'!$L$14:$L$60)-SUMIF('May Time Sheet'!$D$14:$D$60,"&gt;"&amp;E44,'May Time Sheet'!$L$14:$L$60)+SUMIF('June Time Sheet'!$D$14:$D$60,"&gt;="&amp;D44,'June Time Sheet'!$L$14:$L$60)-SUMIF('June Time Sheet'!$D$14:$D$60,"&gt;"&amp;E44,'June Time Sheet'!$L$14:$L$60)+SUMIF('July Time Sheet'!$D$14:$D$60,"&gt;="&amp;D44,'July Time Sheet'!$L$14:$L$60)-SUMIF('July Time Sheet'!$D$14:$D$60,"&gt;"&amp;E44,'July Time Sheet'!$L$14:$L$60))</f>
        <v>40</v>
      </c>
      <c r="I44" s="53">
        <f ca="1">IF(LEN(H44)&lt;1,"",H44*'September Time Sheet'!$E$55)</f>
        <v>4800</v>
      </c>
      <c r="J44" s="53">
        <f t="shared" ca="1" si="8"/>
        <v>240</v>
      </c>
      <c r="K44" s="53">
        <f t="shared" ca="1" si="9"/>
        <v>5040</v>
      </c>
      <c r="L44" s="53">
        <f t="shared" ca="1" si="10"/>
        <v>0</v>
      </c>
      <c r="N44" s="102">
        <f t="shared" si="7"/>
        <v>7</v>
      </c>
      <c r="O44" s="56">
        <f>+E44+10</f>
        <v>42872</v>
      </c>
      <c r="P44" s="56">
        <v>42872</v>
      </c>
      <c r="Q44" s="56">
        <f t="shared" si="6"/>
        <v>42865</v>
      </c>
      <c r="R44">
        <v>1435937</v>
      </c>
      <c r="U44" s="102"/>
    </row>
    <row r="45" spans="2:21" x14ac:dyDescent="0.15">
      <c r="B45">
        <v>1480994</v>
      </c>
      <c r="C45" s="110">
        <v>42872</v>
      </c>
      <c r="D45" s="56">
        <f t="shared" si="11"/>
        <v>42863</v>
      </c>
      <c r="E45" s="56">
        <f t="shared" si="12"/>
        <v>42869</v>
      </c>
      <c r="F45" s="51">
        <v>4977</v>
      </c>
      <c r="H45" s="49">
        <f ca="1">IF(E45&gt;TODAY()+7,"",SUMIF('September Time Sheet'!$D$14:$D$52,"&gt;="&amp;D45,'September Time Sheet'!$L$14:$L$52)-SUMIF('September Time Sheet'!$D$14:$D$53,"&gt;"&amp;E45,'September Time Sheet'!$L$14:$L$53)+SUMIF('October Time Sheet'!$D$14:$D$60,"&gt;="&amp;D45,'October Time Sheet'!$L$14:$L$60)-SUMIF('October Time Sheet'!$D$14:$D$60,"&gt;"&amp;E45,'October Time Sheet'!$L$14:$L$60)+SUMIF('November Time Sheet'!$D$14:$D$60,"&gt;="&amp;D45,'November Time Sheet'!$L$14:$L$60)-SUMIF('November Time Sheet'!$D$14:$D$60,"&gt;"&amp;E45,'November Time Sheet'!$L$14:$L$60)+SUMIF('December Time Sheet'!$D$14:$D$60,"&gt;="&amp;D45,'December Time Sheet'!$L$14:$L$60)-SUMIF('December Time Sheet'!$D$14:$D$60,"&gt;"&amp;E45,'December Time Sheet'!$L$14:$L$60)+SUMIF('January Time Sheet'!$D$14:$D$60,"&gt;="&amp;D45,'January Time Sheet'!$L$14:$L$60)-SUMIF('January Time Sheet'!$D$14:$D$60,"&gt;"&amp;E45,'January Time Sheet'!$L$14:$L$60)+SUMIF('February Time Sheet'!$D$14:$D$60,"&gt;="&amp;D45,'February Time Sheet'!$L$14:$L$60)-SUMIF('February Time Sheet'!$D$14:$D$60,"&gt;"&amp;E45,'February Time Sheet'!$L$14:$L$60)+SUMIF('March Time Sheet'!$D$14:$D$60,"&gt;="&amp;D45,'March Time Sheet'!$L$14:$L$60)-SUMIF('March Time Sheet'!$D$14:$D$60,"&gt;"&amp;E45,'March Time Sheet'!$L$14:$L$60)+SUMIF('April Time Sheet'!$D$14:$D$60,"&gt;="&amp;D45,'April Time Sheet'!$L$14:$L$60)-SUMIF('April Time Sheet'!$D$14:$D$60,"&gt;"&amp;E45,'April Time Sheet'!$L$14:$L$60)+SUMIF('May Time Sheet'!$D$14:$D$60,"&gt;="&amp;D45,'May Time Sheet'!$L$14:$L$60)-SUMIF('May Time Sheet'!$D$14:$D$60,"&gt;"&amp;E45,'May Time Sheet'!$L$14:$L$60)+SUMIF('June Time Sheet'!$D$14:$D$60,"&gt;="&amp;D45,'June Time Sheet'!$L$14:$L$60)-SUMIF('June Time Sheet'!$D$14:$D$60,"&gt;"&amp;E45,'June Time Sheet'!$L$14:$L$60)+SUMIF('July Time Sheet'!$D$14:$D$60,"&gt;="&amp;D45,'July Time Sheet'!$L$14:$L$60)-SUMIF('July Time Sheet'!$D$14:$D$60,"&gt;"&amp;E45,'July Time Sheet'!$L$14:$L$60))</f>
        <v>39.5</v>
      </c>
      <c r="I45" s="53">
        <f ca="1">IF(LEN(H45)&lt;1,"",H45*'September Time Sheet'!$E$55)</f>
        <v>4740</v>
      </c>
      <c r="J45" s="53">
        <f t="shared" ca="1" si="8"/>
        <v>237</v>
      </c>
      <c r="K45" s="53">
        <f t="shared" ca="1" si="9"/>
        <v>4977</v>
      </c>
      <c r="L45" s="53">
        <f t="shared" ca="1" si="10"/>
        <v>0</v>
      </c>
      <c r="N45" s="102">
        <f t="shared" si="7"/>
        <v>7</v>
      </c>
      <c r="O45" s="56">
        <f>+E45+17</f>
        <v>42886</v>
      </c>
      <c r="P45" s="56">
        <v>42886</v>
      </c>
      <c r="Q45" s="56">
        <f t="shared" si="6"/>
        <v>42872</v>
      </c>
      <c r="R45">
        <v>1444191</v>
      </c>
      <c r="U45" s="102"/>
    </row>
    <row r="46" spans="2:21" x14ac:dyDescent="0.15">
      <c r="B46">
        <v>1486211</v>
      </c>
      <c r="C46" s="110">
        <v>42879</v>
      </c>
      <c r="D46" s="56">
        <f t="shared" si="11"/>
        <v>42870</v>
      </c>
      <c r="E46" s="56">
        <f t="shared" si="12"/>
        <v>42876</v>
      </c>
      <c r="F46" s="51">
        <v>2992.5</v>
      </c>
      <c r="H46" s="49">
        <f ca="1">IF(E46&gt;TODAY()+7,"",SUMIF('September Time Sheet'!$D$14:$D$52,"&gt;="&amp;D46,'September Time Sheet'!$L$14:$L$52)-SUMIF('September Time Sheet'!$D$14:$D$53,"&gt;"&amp;E46,'September Time Sheet'!$L$14:$L$53)+SUMIF('October Time Sheet'!$D$14:$D$60,"&gt;="&amp;D46,'October Time Sheet'!$L$14:$L$60)-SUMIF('October Time Sheet'!$D$14:$D$60,"&gt;"&amp;E46,'October Time Sheet'!$L$14:$L$60)+SUMIF('November Time Sheet'!$D$14:$D$60,"&gt;="&amp;D46,'November Time Sheet'!$L$14:$L$60)-SUMIF('November Time Sheet'!$D$14:$D$60,"&gt;"&amp;E46,'November Time Sheet'!$L$14:$L$60)+SUMIF('December Time Sheet'!$D$14:$D$60,"&gt;="&amp;D46,'December Time Sheet'!$L$14:$L$60)-SUMIF('December Time Sheet'!$D$14:$D$60,"&gt;"&amp;E46,'December Time Sheet'!$L$14:$L$60)+SUMIF('January Time Sheet'!$D$14:$D$60,"&gt;="&amp;D46,'January Time Sheet'!$L$14:$L$60)-SUMIF('January Time Sheet'!$D$14:$D$60,"&gt;"&amp;E46,'January Time Sheet'!$L$14:$L$60)+SUMIF('February Time Sheet'!$D$14:$D$60,"&gt;="&amp;D46,'February Time Sheet'!$L$14:$L$60)-SUMIF('February Time Sheet'!$D$14:$D$60,"&gt;"&amp;E46,'February Time Sheet'!$L$14:$L$60)+SUMIF('March Time Sheet'!$D$14:$D$60,"&gt;="&amp;D46,'March Time Sheet'!$L$14:$L$60)-SUMIF('March Time Sheet'!$D$14:$D$60,"&gt;"&amp;E46,'March Time Sheet'!$L$14:$L$60)+SUMIF('April Time Sheet'!$D$14:$D$60,"&gt;="&amp;D46,'April Time Sheet'!$L$14:$L$60)-SUMIF('April Time Sheet'!$D$14:$D$60,"&gt;"&amp;E46,'April Time Sheet'!$L$14:$L$60)+SUMIF('May Time Sheet'!$D$14:$D$60,"&gt;="&amp;D46,'May Time Sheet'!$L$14:$L$60)-SUMIF('May Time Sheet'!$D$14:$D$60,"&gt;"&amp;E46,'May Time Sheet'!$L$14:$L$60)+SUMIF('June Time Sheet'!$D$14:$D$60,"&gt;="&amp;D46,'June Time Sheet'!$L$14:$L$60)-SUMIF('June Time Sheet'!$D$14:$D$60,"&gt;"&amp;E46,'June Time Sheet'!$L$14:$L$60)+SUMIF('July Time Sheet'!$D$14:$D$60,"&gt;="&amp;D46,'July Time Sheet'!$L$14:$L$60)-SUMIF('July Time Sheet'!$D$14:$D$60,"&gt;"&amp;E46,'July Time Sheet'!$L$14:$L$60))</f>
        <v>23.75</v>
      </c>
      <c r="I46" s="53">
        <f ca="1">IF(LEN(H46)&lt;1,"",H46*'September Time Sheet'!$E$55)</f>
        <v>2850</v>
      </c>
      <c r="J46" s="53">
        <f t="shared" ca="1" si="8"/>
        <v>142.5</v>
      </c>
      <c r="K46" s="53">
        <f t="shared" ca="1" si="9"/>
        <v>2992.5</v>
      </c>
      <c r="L46" s="53">
        <f t="shared" ca="1" si="10"/>
        <v>0</v>
      </c>
      <c r="N46" s="102">
        <f t="shared" si="7"/>
        <v>7</v>
      </c>
      <c r="O46" s="56">
        <f>+E46+10</f>
        <v>42886</v>
      </c>
      <c r="P46" s="56">
        <v>42886</v>
      </c>
      <c r="Q46" s="56">
        <f t="shared" si="6"/>
        <v>42879</v>
      </c>
      <c r="R46">
        <v>1444191</v>
      </c>
    </row>
    <row r="47" spans="2:21" x14ac:dyDescent="0.15">
      <c r="B47">
        <v>1497551</v>
      </c>
      <c r="C47" s="110">
        <v>42893</v>
      </c>
      <c r="D47" s="56">
        <f t="shared" si="11"/>
        <v>42877</v>
      </c>
      <c r="E47" s="56">
        <f t="shared" si="12"/>
        <v>42883</v>
      </c>
      <c r="F47" s="51">
        <v>2677.5</v>
      </c>
      <c r="H47" s="49">
        <f ca="1">IF(E47&gt;TODAY()+7,"",SUMIF('September Time Sheet'!$D$14:$D$52,"&gt;="&amp;D47,'September Time Sheet'!$L$14:$L$52)-SUMIF('September Time Sheet'!$D$14:$D$53,"&gt;"&amp;E47,'September Time Sheet'!$L$14:$L$53)+SUMIF('October Time Sheet'!$D$14:$D$60,"&gt;="&amp;D47,'October Time Sheet'!$L$14:$L$60)-SUMIF('October Time Sheet'!$D$14:$D$60,"&gt;"&amp;E47,'October Time Sheet'!$L$14:$L$60)+SUMIF('November Time Sheet'!$D$14:$D$60,"&gt;="&amp;D47,'November Time Sheet'!$L$14:$L$60)-SUMIF('November Time Sheet'!$D$14:$D$60,"&gt;"&amp;E47,'November Time Sheet'!$L$14:$L$60)+SUMIF('December Time Sheet'!$D$14:$D$60,"&gt;="&amp;D47,'December Time Sheet'!$L$14:$L$60)-SUMIF('December Time Sheet'!$D$14:$D$60,"&gt;"&amp;E47,'December Time Sheet'!$L$14:$L$60)+SUMIF('January Time Sheet'!$D$14:$D$60,"&gt;="&amp;D47,'January Time Sheet'!$L$14:$L$60)-SUMIF('January Time Sheet'!$D$14:$D$60,"&gt;"&amp;E47,'January Time Sheet'!$L$14:$L$60)+SUMIF('February Time Sheet'!$D$14:$D$60,"&gt;="&amp;D47,'February Time Sheet'!$L$14:$L$60)-SUMIF('February Time Sheet'!$D$14:$D$60,"&gt;"&amp;E47,'February Time Sheet'!$L$14:$L$60)+SUMIF('March Time Sheet'!$D$14:$D$60,"&gt;="&amp;D47,'March Time Sheet'!$L$14:$L$60)-SUMIF('March Time Sheet'!$D$14:$D$60,"&gt;"&amp;E47,'March Time Sheet'!$L$14:$L$60)+SUMIF('April Time Sheet'!$D$14:$D$60,"&gt;="&amp;D47,'April Time Sheet'!$L$14:$L$60)-SUMIF('April Time Sheet'!$D$14:$D$60,"&gt;"&amp;E47,'April Time Sheet'!$L$14:$L$60)+SUMIF('May Time Sheet'!$D$14:$D$60,"&gt;="&amp;D47,'May Time Sheet'!$L$14:$L$60)-SUMIF('May Time Sheet'!$D$14:$D$60,"&gt;"&amp;E47,'May Time Sheet'!$L$14:$L$60)+SUMIF('June Time Sheet'!$D$14:$D$60,"&gt;="&amp;D47,'June Time Sheet'!$L$14:$L$60)-SUMIF('June Time Sheet'!$D$14:$D$60,"&gt;"&amp;E47,'June Time Sheet'!$L$14:$L$60)+SUMIF('July Time Sheet'!$D$14:$D$60,"&gt;="&amp;D47,'July Time Sheet'!$L$14:$L$60)-SUMIF('July Time Sheet'!$D$14:$D$60,"&gt;"&amp;E47,'July Time Sheet'!$L$14:$L$60))</f>
        <v>21.25</v>
      </c>
      <c r="I47" s="53">
        <f ca="1">IF(LEN(H47)&lt;1,"",H47*'September Time Sheet'!$E$55)</f>
        <v>2550</v>
      </c>
      <c r="J47" s="53">
        <f t="shared" ca="1" si="8"/>
        <v>127.5</v>
      </c>
      <c r="K47" s="53">
        <f t="shared" ca="1" si="9"/>
        <v>2677.5</v>
      </c>
      <c r="L47" s="53">
        <f t="shared" ca="1" si="10"/>
        <v>0</v>
      </c>
      <c r="N47" s="102">
        <f t="shared" si="7"/>
        <v>7</v>
      </c>
      <c r="O47" s="56">
        <f>+E47+17</f>
        <v>42900</v>
      </c>
      <c r="P47" s="56">
        <v>42900</v>
      </c>
      <c r="Q47" s="56">
        <f t="shared" si="6"/>
        <v>42893</v>
      </c>
      <c r="R47">
        <v>1455270</v>
      </c>
    </row>
    <row r="48" spans="2:21" x14ac:dyDescent="0.15">
      <c r="B48" s="49"/>
      <c r="C48" s="110"/>
      <c r="D48" s="56">
        <f t="shared" si="11"/>
        <v>42884</v>
      </c>
      <c r="E48" s="56">
        <f t="shared" si="12"/>
        <v>42890</v>
      </c>
      <c r="F48" s="51"/>
      <c r="H48" s="49">
        <f ca="1">IF(E48&gt;TODAY()+7,"",SUMIF('September Time Sheet'!$D$14:$D$52,"&gt;="&amp;D48,'September Time Sheet'!$L$14:$L$52)-SUMIF('September Time Sheet'!$D$14:$D$53,"&gt;"&amp;E48,'September Time Sheet'!$L$14:$L$53)+SUMIF('October Time Sheet'!$D$14:$D$60,"&gt;="&amp;D48,'October Time Sheet'!$L$14:$L$60)-SUMIF('October Time Sheet'!$D$14:$D$60,"&gt;"&amp;E48,'October Time Sheet'!$L$14:$L$60)+SUMIF('November Time Sheet'!$D$14:$D$60,"&gt;="&amp;D48,'November Time Sheet'!$L$14:$L$60)-SUMIF('November Time Sheet'!$D$14:$D$60,"&gt;"&amp;E48,'November Time Sheet'!$L$14:$L$60)+SUMIF('December Time Sheet'!$D$14:$D$60,"&gt;="&amp;D48,'December Time Sheet'!$L$14:$L$60)-SUMIF('December Time Sheet'!$D$14:$D$60,"&gt;"&amp;E48,'December Time Sheet'!$L$14:$L$60)+SUMIF('January Time Sheet'!$D$14:$D$60,"&gt;="&amp;D48,'January Time Sheet'!$L$14:$L$60)-SUMIF('January Time Sheet'!$D$14:$D$60,"&gt;"&amp;E48,'January Time Sheet'!$L$14:$L$60)+SUMIF('February Time Sheet'!$D$14:$D$60,"&gt;="&amp;D48,'February Time Sheet'!$L$14:$L$60)-SUMIF('February Time Sheet'!$D$14:$D$60,"&gt;"&amp;E48,'February Time Sheet'!$L$14:$L$60)+SUMIF('March Time Sheet'!$D$14:$D$60,"&gt;="&amp;D48,'March Time Sheet'!$L$14:$L$60)-SUMIF('March Time Sheet'!$D$14:$D$60,"&gt;"&amp;E48,'March Time Sheet'!$L$14:$L$60)+SUMIF('April Time Sheet'!$D$14:$D$60,"&gt;="&amp;D48,'April Time Sheet'!$L$14:$L$60)-SUMIF('April Time Sheet'!$D$14:$D$60,"&gt;"&amp;E48,'April Time Sheet'!$L$14:$L$60)+SUMIF('May Time Sheet'!$D$14:$D$60,"&gt;="&amp;D48,'May Time Sheet'!$L$14:$L$60)-SUMIF('May Time Sheet'!$D$14:$D$60,"&gt;"&amp;E48,'May Time Sheet'!$L$14:$L$60)+SUMIF('June Time Sheet'!$D$14:$D$60,"&gt;="&amp;D48,'June Time Sheet'!$L$14:$L$60)-SUMIF('June Time Sheet'!$D$14:$D$60,"&gt;"&amp;E48,'June Time Sheet'!$L$14:$L$60)+SUMIF('July Time Sheet'!$D$14:$D$60,"&gt;="&amp;D48,'July Time Sheet'!$L$14:$L$60)-SUMIF('July Time Sheet'!$D$14:$D$60,"&gt;"&amp;E48,'July Time Sheet'!$L$14:$L$60))</f>
        <v>0</v>
      </c>
      <c r="I48" s="53">
        <f ca="1">IF(LEN(H48)&lt;1,"",H48*'September Time Sheet'!$E$55)</f>
        <v>0</v>
      </c>
      <c r="J48" s="53">
        <f t="shared" ca="1" si="8"/>
        <v>0</v>
      </c>
      <c r="K48" s="53">
        <f t="shared" ca="1" si="9"/>
        <v>0</v>
      </c>
      <c r="L48" s="53">
        <f t="shared" ca="1" si="10"/>
        <v>0</v>
      </c>
      <c r="N48" s="102">
        <f>+E48-E47</f>
        <v>7</v>
      </c>
      <c r="O48" s="56">
        <f>+E48+10</f>
        <v>42900</v>
      </c>
      <c r="P48" s="56"/>
      <c r="Q48" s="56" t="str">
        <f t="shared" si="6"/>
        <v/>
      </c>
    </row>
    <row r="49" spans="2:18" x14ac:dyDescent="0.15">
      <c r="B49" s="49"/>
      <c r="C49" s="110">
        <v>42900</v>
      </c>
      <c r="D49" s="56">
        <f t="shared" si="11"/>
        <v>42891</v>
      </c>
      <c r="E49" s="56">
        <f t="shared" si="12"/>
        <v>42897</v>
      </c>
      <c r="F49" s="51">
        <v>5040</v>
      </c>
      <c r="H49" s="49">
        <f ca="1">IF(E49&gt;TODAY()+7,"",SUMIF('September Time Sheet'!$D$14:$D$52,"&gt;="&amp;D49,'September Time Sheet'!$L$14:$L$52)-SUMIF('September Time Sheet'!$D$14:$D$53,"&gt;"&amp;E49,'September Time Sheet'!$L$14:$L$53)+SUMIF('October Time Sheet'!$D$14:$D$60,"&gt;="&amp;D49,'October Time Sheet'!$L$14:$L$60)-SUMIF('October Time Sheet'!$D$14:$D$60,"&gt;"&amp;E49,'October Time Sheet'!$L$14:$L$60)+SUMIF('November Time Sheet'!$D$14:$D$60,"&gt;="&amp;D49,'November Time Sheet'!$L$14:$L$60)-SUMIF('November Time Sheet'!$D$14:$D$60,"&gt;"&amp;E49,'November Time Sheet'!$L$14:$L$60)+SUMIF('December Time Sheet'!$D$14:$D$60,"&gt;="&amp;D49,'December Time Sheet'!$L$14:$L$60)-SUMIF('December Time Sheet'!$D$14:$D$60,"&gt;"&amp;E49,'December Time Sheet'!$L$14:$L$60)+SUMIF('January Time Sheet'!$D$14:$D$60,"&gt;="&amp;D49,'January Time Sheet'!$L$14:$L$60)-SUMIF('January Time Sheet'!$D$14:$D$60,"&gt;"&amp;E49,'January Time Sheet'!$L$14:$L$60)+SUMIF('February Time Sheet'!$D$14:$D$60,"&gt;="&amp;D49,'February Time Sheet'!$L$14:$L$60)-SUMIF('February Time Sheet'!$D$14:$D$60,"&gt;"&amp;E49,'February Time Sheet'!$L$14:$L$60)+SUMIF('March Time Sheet'!$D$14:$D$60,"&gt;="&amp;D49,'March Time Sheet'!$L$14:$L$60)-SUMIF('March Time Sheet'!$D$14:$D$60,"&gt;"&amp;E49,'March Time Sheet'!$L$14:$L$60)+SUMIF('April Time Sheet'!$D$14:$D$60,"&gt;="&amp;D49,'April Time Sheet'!$L$14:$L$60)-SUMIF('April Time Sheet'!$D$14:$D$60,"&gt;"&amp;E49,'April Time Sheet'!$L$14:$L$60)+SUMIF('May Time Sheet'!$D$14:$D$60,"&gt;="&amp;D49,'May Time Sheet'!$L$14:$L$60)-SUMIF('May Time Sheet'!$D$14:$D$60,"&gt;"&amp;E49,'May Time Sheet'!$L$14:$L$60)+SUMIF('June Time Sheet'!$D$14:$D$60,"&gt;="&amp;D49,'June Time Sheet'!$L$14:$L$60)-SUMIF('June Time Sheet'!$D$14:$D$60,"&gt;"&amp;E49,'June Time Sheet'!$L$14:$L$60)+SUMIF('July Time Sheet'!$D$14:$D$60,"&gt;="&amp;D49,'July Time Sheet'!$L$14:$L$60)-SUMIF('July Time Sheet'!$D$14:$D$60,"&gt;"&amp;E49,'July Time Sheet'!$L$14:$L$60))</f>
        <v>40</v>
      </c>
      <c r="I49" s="53">
        <f ca="1">IF(LEN(H49)&lt;1,"",H49*'September Time Sheet'!$E$55)</f>
        <v>4800</v>
      </c>
      <c r="J49" s="53">
        <f t="shared" ca="1" si="8"/>
        <v>240</v>
      </c>
      <c r="K49" s="53">
        <f t="shared" ca="1" si="9"/>
        <v>5040</v>
      </c>
      <c r="L49" s="53">
        <f t="shared" ca="1" si="10"/>
        <v>0</v>
      </c>
      <c r="N49" s="102">
        <f t="shared" ref="N49:N53" si="13">+E49-E48</f>
        <v>7</v>
      </c>
      <c r="O49" s="56">
        <f>+E49+17</f>
        <v>42914</v>
      </c>
      <c r="P49" s="56">
        <v>42914</v>
      </c>
      <c r="Q49" s="56">
        <f t="shared" si="6"/>
        <v>42900</v>
      </c>
      <c r="R49">
        <v>1464116</v>
      </c>
    </row>
    <row r="50" spans="2:18" x14ac:dyDescent="0.15">
      <c r="B50" s="49"/>
      <c r="C50" s="110">
        <v>42907</v>
      </c>
      <c r="D50" s="56">
        <f t="shared" si="11"/>
        <v>42898</v>
      </c>
      <c r="E50" s="56">
        <f t="shared" si="12"/>
        <v>42904</v>
      </c>
      <c r="F50" s="51">
        <v>5040</v>
      </c>
      <c r="H50" s="49">
        <f ca="1">IF(E50&gt;TODAY()+7,"",SUMIF('September Time Sheet'!$D$14:$D$52,"&gt;="&amp;D50,'September Time Sheet'!$L$14:$L$52)-SUMIF('September Time Sheet'!$D$14:$D$53,"&gt;"&amp;E50,'September Time Sheet'!$L$14:$L$53)+SUMIF('October Time Sheet'!$D$14:$D$60,"&gt;="&amp;D50,'October Time Sheet'!$L$14:$L$60)-SUMIF('October Time Sheet'!$D$14:$D$60,"&gt;"&amp;E50,'October Time Sheet'!$L$14:$L$60)+SUMIF('November Time Sheet'!$D$14:$D$60,"&gt;="&amp;D50,'November Time Sheet'!$L$14:$L$60)-SUMIF('November Time Sheet'!$D$14:$D$60,"&gt;"&amp;E50,'November Time Sheet'!$L$14:$L$60)+SUMIF('December Time Sheet'!$D$14:$D$60,"&gt;="&amp;D50,'December Time Sheet'!$L$14:$L$60)-SUMIF('December Time Sheet'!$D$14:$D$60,"&gt;"&amp;E50,'December Time Sheet'!$L$14:$L$60)+SUMIF('January Time Sheet'!$D$14:$D$60,"&gt;="&amp;D50,'January Time Sheet'!$L$14:$L$60)-SUMIF('January Time Sheet'!$D$14:$D$60,"&gt;"&amp;E50,'January Time Sheet'!$L$14:$L$60)+SUMIF('February Time Sheet'!$D$14:$D$60,"&gt;="&amp;D50,'February Time Sheet'!$L$14:$L$60)-SUMIF('February Time Sheet'!$D$14:$D$60,"&gt;"&amp;E50,'February Time Sheet'!$L$14:$L$60)+SUMIF('March Time Sheet'!$D$14:$D$60,"&gt;="&amp;D50,'March Time Sheet'!$L$14:$L$60)-SUMIF('March Time Sheet'!$D$14:$D$60,"&gt;"&amp;E50,'March Time Sheet'!$L$14:$L$60)+SUMIF('April Time Sheet'!$D$14:$D$60,"&gt;="&amp;D50,'April Time Sheet'!$L$14:$L$60)-SUMIF('April Time Sheet'!$D$14:$D$60,"&gt;"&amp;E50,'April Time Sheet'!$L$14:$L$60)+SUMIF('May Time Sheet'!$D$14:$D$60,"&gt;="&amp;D50,'May Time Sheet'!$L$14:$L$60)-SUMIF('May Time Sheet'!$D$14:$D$60,"&gt;"&amp;E50,'May Time Sheet'!$L$14:$L$60)+SUMIF('June Time Sheet'!$D$14:$D$60,"&gt;="&amp;D50,'June Time Sheet'!$L$14:$L$60)-SUMIF('June Time Sheet'!$D$14:$D$60,"&gt;"&amp;E50,'June Time Sheet'!$L$14:$L$60)+SUMIF('July Time Sheet'!$D$14:$D$60,"&gt;="&amp;D50,'July Time Sheet'!$L$14:$L$60)-SUMIF('July Time Sheet'!$D$14:$D$60,"&gt;"&amp;E50,'July Time Sheet'!$L$14:$L$60))</f>
        <v>40</v>
      </c>
      <c r="I50" s="53">
        <f ca="1">IF(LEN(H50)&lt;1,"",H50*'September Time Sheet'!$E$55)</f>
        <v>4800</v>
      </c>
      <c r="J50" s="53">
        <f t="shared" ca="1" si="8"/>
        <v>240</v>
      </c>
      <c r="K50" s="53">
        <f t="shared" ca="1" si="9"/>
        <v>5040</v>
      </c>
      <c r="L50" s="53">
        <f t="shared" ca="1" si="10"/>
        <v>0</v>
      </c>
      <c r="N50" s="102">
        <f t="shared" si="13"/>
        <v>7</v>
      </c>
      <c r="O50" s="56">
        <f>+E50+10</f>
        <v>42914</v>
      </c>
      <c r="P50" s="56">
        <v>42914</v>
      </c>
      <c r="Q50" s="56">
        <f t="shared" si="6"/>
        <v>42907</v>
      </c>
      <c r="R50">
        <v>1464116</v>
      </c>
    </row>
    <row r="51" spans="2:18" x14ac:dyDescent="0.15">
      <c r="B51" s="49">
        <v>1519986</v>
      </c>
      <c r="C51" s="110">
        <v>42905</v>
      </c>
      <c r="D51" s="56">
        <f t="shared" si="11"/>
        <v>42905</v>
      </c>
      <c r="E51" s="56">
        <f t="shared" si="12"/>
        <v>42911</v>
      </c>
      <c r="F51" s="51">
        <v>5040</v>
      </c>
      <c r="H51" s="49">
        <f ca="1">IF(E51&gt;TODAY()+7,"",SUMIF('September Time Sheet'!$D$14:$D$52,"&gt;="&amp;D51,'September Time Sheet'!$L$14:$L$52)-SUMIF('September Time Sheet'!$D$14:$D$53,"&gt;"&amp;E51,'September Time Sheet'!$L$14:$L$53)+SUMIF('October Time Sheet'!$D$14:$D$60,"&gt;="&amp;D51,'October Time Sheet'!$L$14:$L$60)-SUMIF('October Time Sheet'!$D$14:$D$60,"&gt;"&amp;E51,'October Time Sheet'!$L$14:$L$60)+SUMIF('November Time Sheet'!$D$14:$D$60,"&gt;="&amp;D51,'November Time Sheet'!$L$14:$L$60)-SUMIF('November Time Sheet'!$D$14:$D$60,"&gt;"&amp;E51,'November Time Sheet'!$L$14:$L$60)+SUMIF('December Time Sheet'!$D$14:$D$60,"&gt;="&amp;D51,'December Time Sheet'!$L$14:$L$60)-SUMIF('December Time Sheet'!$D$14:$D$60,"&gt;"&amp;E51,'December Time Sheet'!$L$14:$L$60)+SUMIF('January Time Sheet'!$D$14:$D$60,"&gt;="&amp;D51,'January Time Sheet'!$L$14:$L$60)-SUMIF('January Time Sheet'!$D$14:$D$60,"&gt;"&amp;E51,'January Time Sheet'!$L$14:$L$60)+SUMIF('February Time Sheet'!$D$14:$D$60,"&gt;="&amp;D51,'February Time Sheet'!$L$14:$L$60)-SUMIF('February Time Sheet'!$D$14:$D$60,"&gt;"&amp;E51,'February Time Sheet'!$L$14:$L$60)+SUMIF('March Time Sheet'!$D$14:$D$60,"&gt;="&amp;D51,'March Time Sheet'!$L$14:$L$60)-SUMIF('March Time Sheet'!$D$14:$D$60,"&gt;"&amp;E51,'March Time Sheet'!$L$14:$L$60)+SUMIF('April Time Sheet'!$D$14:$D$60,"&gt;="&amp;D51,'April Time Sheet'!$L$14:$L$60)-SUMIF('April Time Sheet'!$D$14:$D$60,"&gt;"&amp;E51,'April Time Sheet'!$L$14:$L$60)+SUMIF('May Time Sheet'!$D$14:$D$60,"&gt;="&amp;D51,'May Time Sheet'!$L$14:$L$60)-SUMIF('May Time Sheet'!$D$14:$D$60,"&gt;"&amp;E51,'May Time Sheet'!$L$14:$L$60)+SUMIF('June Time Sheet'!$D$14:$D$60,"&gt;="&amp;D51,'June Time Sheet'!$L$14:$L$60)-SUMIF('June Time Sheet'!$D$14:$D$60,"&gt;"&amp;E51,'June Time Sheet'!$L$14:$L$60)+SUMIF('July Time Sheet'!$D$14:$D$60,"&gt;="&amp;D51,'July Time Sheet'!$L$14:$L$60)-SUMIF('July Time Sheet'!$D$14:$D$60,"&gt;"&amp;E51,'July Time Sheet'!$L$14:$L$60))</f>
        <v>40</v>
      </c>
      <c r="I51" s="53">
        <f ca="1">IF(LEN(H51)&lt;1,"",H51*'September Time Sheet'!$E$55)</f>
        <v>4800</v>
      </c>
      <c r="J51" s="53">
        <f t="shared" ca="1" si="8"/>
        <v>240</v>
      </c>
      <c r="K51" s="53">
        <f t="shared" ca="1" si="9"/>
        <v>5040</v>
      </c>
      <c r="L51" s="53">
        <f t="shared" ca="1" si="10"/>
        <v>0</v>
      </c>
      <c r="N51" s="102">
        <f t="shared" si="13"/>
        <v>7</v>
      </c>
      <c r="O51" s="56">
        <f>+E51+17</f>
        <v>42928</v>
      </c>
      <c r="P51" s="56">
        <v>42930</v>
      </c>
      <c r="Q51" s="56">
        <f t="shared" si="6"/>
        <v>42905</v>
      </c>
      <c r="R51">
        <v>1475246</v>
      </c>
    </row>
    <row r="52" spans="2:18" x14ac:dyDescent="0.15">
      <c r="B52" s="49">
        <v>1519987</v>
      </c>
      <c r="C52" s="110">
        <v>42912</v>
      </c>
      <c r="D52" s="56">
        <f t="shared" si="11"/>
        <v>42912</v>
      </c>
      <c r="E52" s="56">
        <f t="shared" si="12"/>
        <v>42918</v>
      </c>
      <c r="F52" s="51">
        <v>5040</v>
      </c>
      <c r="H52" s="49">
        <f ca="1">IF(E52&gt;TODAY()+7,"",SUMIF('September Time Sheet'!$D$14:$D$52,"&gt;="&amp;D52,'September Time Sheet'!$L$14:$L$52)-SUMIF('September Time Sheet'!$D$14:$D$53,"&gt;"&amp;E52,'September Time Sheet'!$L$14:$L$53)+SUMIF('October Time Sheet'!$D$14:$D$60,"&gt;="&amp;D52,'October Time Sheet'!$L$14:$L$60)-SUMIF('October Time Sheet'!$D$14:$D$60,"&gt;"&amp;E52,'October Time Sheet'!$L$14:$L$60)+SUMIF('November Time Sheet'!$D$14:$D$60,"&gt;="&amp;D52,'November Time Sheet'!$L$14:$L$60)-SUMIF('November Time Sheet'!$D$14:$D$60,"&gt;"&amp;E52,'November Time Sheet'!$L$14:$L$60)+SUMIF('December Time Sheet'!$D$14:$D$60,"&gt;="&amp;D52,'December Time Sheet'!$L$14:$L$60)-SUMIF('December Time Sheet'!$D$14:$D$60,"&gt;"&amp;E52,'December Time Sheet'!$L$14:$L$60)+SUMIF('January Time Sheet'!$D$14:$D$60,"&gt;="&amp;D52,'January Time Sheet'!$L$14:$L$60)-SUMIF('January Time Sheet'!$D$14:$D$60,"&gt;"&amp;E52,'January Time Sheet'!$L$14:$L$60)+SUMIF('February Time Sheet'!$D$14:$D$60,"&gt;="&amp;D52,'February Time Sheet'!$L$14:$L$60)-SUMIF('February Time Sheet'!$D$14:$D$60,"&gt;"&amp;E52,'February Time Sheet'!$L$14:$L$60)+SUMIF('March Time Sheet'!$D$14:$D$60,"&gt;="&amp;D52,'March Time Sheet'!$L$14:$L$60)-SUMIF('March Time Sheet'!$D$14:$D$60,"&gt;"&amp;E52,'March Time Sheet'!$L$14:$L$60)+SUMIF('April Time Sheet'!$D$14:$D$60,"&gt;="&amp;D52,'April Time Sheet'!$L$14:$L$60)-SUMIF('April Time Sheet'!$D$14:$D$60,"&gt;"&amp;E52,'April Time Sheet'!$L$14:$L$60)+SUMIF('May Time Sheet'!$D$14:$D$60,"&gt;="&amp;D52,'May Time Sheet'!$L$14:$L$60)-SUMIF('May Time Sheet'!$D$14:$D$60,"&gt;"&amp;E52,'May Time Sheet'!$L$14:$L$60)+SUMIF('June Time Sheet'!$D$14:$D$60,"&gt;="&amp;D52,'June Time Sheet'!$L$14:$L$60)-SUMIF('June Time Sheet'!$D$14:$D$60,"&gt;"&amp;E52,'June Time Sheet'!$L$14:$L$60)+SUMIF('July Time Sheet'!$D$14:$D$60,"&gt;="&amp;D52,'July Time Sheet'!$L$14:$L$60)-SUMIF('July Time Sheet'!$D$14:$D$60,"&gt;"&amp;E52,'July Time Sheet'!$L$14:$L$60))</f>
        <v>40</v>
      </c>
      <c r="I52" s="53">
        <f ca="1">IF(LEN(H52)&lt;1,"",H52*'September Time Sheet'!$E$55)</f>
        <v>4800</v>
      </c>
      <c r="J52" s="53">
        <f t="shared" ca="1" si="8"/>
        <v>240</v>
      </c>
      <c r="K52" s="53">
        <f t="shared" ca="1" si="9"/>
        <v>5040</v>
      </c>
      <c r="L52" s="53">
        <f t="shared" ca="1" si="10"/>
        <v>0</v>
      </c>
      <c r="N52" s="102">
        <f t="shared" si="13"/>
        <v>7</v>
      </c>
      <c r="O52" s="56">
        <f>+E52+10</f>
        <v>42928</v>
      </c>
      <c r="P52" s="56">
        <v>42930</v>
      </c>
      <c r="Q52" s="56">
        <f t="shared" si="6"/>
        <v>42912</v>
      </c>
      <c r="R52">
        <v>1475246</v>
      </c>
    </row>
    <row r="53" spans="2:18" x14ac:dyDescent="0.15">
      <c r="B53" s="49"/>
      <c r="C53" s="110"/>
      <c r="D53" s="56">
        <f t="shared" si="11"/>
        <v>42919</v>
      </c>
      <c r="E53" s="56">
        <f t="shared" si="12"/>
        <v>42925</v>
      </c>
      <c r="F53" s="51"/>
      <c r="H53" s="49">
        <f ca="1">IF(E53&gt;TODAY()+7,"",SUMIF('September Time Sheet'!$D$14:$D$52,"&gt;="&amp;D53,'September Time Sheet'!$L$14:$L$52)-SUMIF('September Time Sheet'!$D$14:$D$53,"&gt;"&amp;E53,'September Time Sheet'!$L$14:$L$53)+SUMIF('October Time Sheet'!$D$14:$D$60,"&gt;="&amp;D53,'October Time Sheet'!$L$14:$L$60)-SUMIF('October Time Sheet'!$D$14:$D$60,"&gt;"&amp;E53,'October Time Sheet'!$L$14:$L$60)+SUMIF('November Time Sheet'!$D$14:$D$60,"&gt;="&amp;D53,'November Time Sheet'!$L$14:$L$60)-SUMIF('November Time Sheet'!$D$14:$D$60,"&gt;"&amp;E53,'November Time Sheet'!$L$14:$L$60)+SUMIF('December Time Sheet'!$D$14:$D$60,"&gt;="&amp;D53,'December Time Sheet'!$L$14:$L$60)-SUMIF('December Time Sheet'!$D$14:$D$60,"&gt;"&amp;E53,'December Time Sheet'!$L$14:$L$60)+SUMIF('January Time Sheet'!$D$14:$D$60,"&gt;="&amp;D53,'January Time Sheet'!$L$14:$L$60)-SUMIF('January Time Sheet'!$D$14:$D$60,"&gt;"&amp;E53,'January Time Sheet'!$L$14:$L$60)+SUMIF('February Time Sheet'!$D$14:$D$60,"&gt;="&amp;D53,'February Time Sheet'!$L$14:$L$60)-SUMIF('February Time Sheet'!$D$14:$D$60,"&gt;"&amp;E53,'February Time Sheet'!$L$14:$L$60)+SUMIF('March Time Sheet'!$D$14:$D$60,"&gt;="&amp;D53,'March Time Sheet'!$L$14:$L$60)-SUMIF('March Time Sheet'!$D$14:$D$60,"&gt;"&amp;E53,'March Time Sheet'!$L$14:$L$60)+SUMIF('April Time Sheet'!$D$14:$D$60,"&gt;="&amp;D53,'April Time Sheet'!$L$14:$L$60)-SUMIF('April Time Sheet'!$D$14:$D$60,"&gt;"&amp;E53,'April Time Sheet'!$L$14:$L$60)+SUMIF('May Time Sheet'!$D$14:$D$60,"&gt;="&amp;D53,'May Time Sheet'!$L$14:$L$60)-SUMIF('May Time Sheet'!$D$14:$D$60,"&gt;"&amp;E53,'May Time Sheet'!$L$14:$L$60)+SUMIF('June Time Sheet'!$D$14:$D$60,"&gt;="&amp;D53,'June Time Sheet'!$L$14:$L$60)-SUMIF('June Time Sheet'!$D$14:$D$60,"&gt;"&amp;E53,'June Time Sheet'!$L$14:$L$60)+SUMIF('July Time Sheet'!$D$14:$D$60,"&gt;="&amp;D53,'July Time Sheet'!$L$14:$L$60)-SUMIF('July Time Sheet'!$D$14:$D$60,"&gt;"&amp;E53,'July Time Sheet'!$L$14:$L$60))</f>
        <v>0</v>
      </c>
      <c r="I53" s="53">
        <f ca="1">IF(LEN(H53)&lt;1,"",H53*'September Time Sheet'!$E$55)</f>
        <v>0</v>
      </c>
      <c r="J53" s="53">
        <f t="shared" ca="1" si="8"/>
        <v>0</v>
      </c>
      <c r="K53" s="53">
        <f t="shared" ca="1" si="9"/>
        <v>0</v>
      </c>
      <c r="L53" s="53">
        <f t="shared" ca="1" si="10"/>
        <v>0</v>
      </c>
      <c r="N53" s="102">
        <f t="shared" si="13"/>
        <v>7</v>
      </c>
      <c r="O53" s="56">
        <f>+E53+17</f>
        <v>42942</v>
      </c>
      <c r="P53" s="56"/>
      <c r="Q53" s="56" t="str">
        <f t="shared" si="6"/>
        <v/>
      </c>
    </row>
    <row r="54" spans="2:18" x14ac:dyDescent="0.15">
      <c r="D54" s="56"/>
      <c r="E54" s="56"/>
      <c r="H54" s="49"/>
      <c r="O54" s="56"/>
      <c r="P54" s="103"/>
      <c r="Q54" s="103"/>
    </row>
    <row r="55" spans="2:18" x14ac:dyDescent="0.15">
      <c r="D55" s="56"/>
      <c r="E55" s="56"/>
      <c r="F55" s="51"/>
      <c r="H55" s="109">
        <f ca="1">INT(SUBTOTAL(1,H15:H53)*4)/4</f>
        <v>32.5</v>
      </c>
      <c r="I55" s="53">
        <f ca="1">COUNTBLANK(B39:B53)*H55*'September Time Sheet'!$E$55</f>
        <v>15600</v>
      </c>
      <c r="J55" s="53">
        <f ca="1">+I55*0.05</f>
        <v>780</v>
      </c>
      <c r="K55" s="53">
        <f ca="1">SUM(I55:J55)</f>
        <v>16380</v>
      </c>
      <c r="L55" s="53"/>
    </row>
    <row r="56" spans="2:18" x14ac:dyDescent="0.15">
      <c r="H56" s="109">
        <f ca="1">SUM(H15:H55)</f>
        <v>1300</v>
      </c>
      <c r="I56" s="53">
        <f t="shared" ref="I56:K56" ca="1" si="14">SUM(I15:I55)</f>
        <v>167700</v>
      </c>
      <c r="J56" s="53">
        <f t="shared" ca="1" si="14"/>
        <v>8385</v>
      </c>
      <c r="K56" s="53">
        <f t="shared" ca="1" si="14"/>
        <v>176085</v>
      </c>
    </row>
  </sheetData>
  <mergeCells count="9">
    <mergeCell ref="D11:E11"/>
    <mergeCell ref="K11:L11"/>
    <mergeCell ref="D6:E6"/>
    <mergeCell ref="K6:L6"/>
    <mergeCell ref="D7:E7"/>
    <mergeCell ref="K7:L7"/>
    <mergeCell ref="D8:E8"/>
    <mergeCell ref="D10:E10"/>
    <mergeCell ref="K10:L10"/>
  </mergeCells>
  <hyperlinks>
    <hyperlink ref="K11" r:id="rId1" xr:uid="{00000000-0004-0000-0000-000000000000}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6"/>
    <pageSetUpPr fitToPage="1"/>
  </sheetPr>
  <dimension ref="B2:S71"/>
  <sheetViews>
    <sheetView showGridLines="0" showZeros="0" topLeftCell="A28" zoomScaleNormal="100" workbookViewId="0" xr3:uid="{7BE570AB-09E9-518F-B8F7-3F91B7162CA9}">
      <selection activeCell="L39" sqref="L39:L43"/>
    </sheetView>
  </sheetViews>
  <sheetFormatPr defaultColWidth="8.8984375" defaultRowHeight="14.25" x14ac:dyDescent="0.2"/>
  <cols>
    <col min="1" max="1" width="2.6953125" style="58" customWidth="1"/>
    <col min="2" max="2" width="11.32421875" style="58" customWidth="1"/>
    <col min="3" max="3" width="5.2578125" style="58" customWidth="1"/>
    <col min="4" max="4" width="13.88671875" style="58" customWidth="1"/>
    <col min="5" max="5" width="10.24609375" style="58" customWidth="1"/>
    <col min="6" max="6" width="9.3046875" style="58" customWidth="1"/>
    <col min="7" max="7" width="1.75" style="58" customWidth="1"/>
    <col min="8" max="8" width="9.3046875" style="58" customWidth="1"/>
    <col min="9" max="9" width="1.75" style="58" customWidth="1"/>
    <col min="10" max="10" width="6.7421875" style="58" customWidth="1"/>
    <col min="11" max="11" width="4.3125" style="58" customWidth="1"/>
    <col min="12" max="12" width="23.734375" style="58" customWidth="1"/>
    <col min="13" max="13" width="31.015625" style="58" bestFit="1" customWidth="1"/>
    <col min="14" max="15" width="12.67578125" style="58" customWidth="1"/>
    <col min="16" max="17" width="8.8984375" style="58"/>
    <col min="18" max="18" width="10.3828125" style="58" bestFit="1" customWidth="1"/>
    <col min="19" max="19" width="12.26953125" style="58" bestFit="1" customWidth="1"/>
    <col min="20" max="16384" width="8.8984375" style="58"/>
  </cols>
  <sheetData>
    <row r="2" spans="2:18" ht="27" x14ac:dyDescent="0.3">
      <c r="B2" s="57"/>
      <c r="C2" s="57"/>
      <c r="I2" s="59"/>
      <c r="J2" s="59"/>
      <c r="L2" s="60" t="s">
        <v>30</v>
      </c>
    </row>
    <row r="3" spans="2:18" ht="12.75" x14ac:dyDescent="0.15">
      <c r="B3" s="57"/>
      <c r="C3" s="57"/>
      <c r="I3" s="59"/>
      <c r="J3" s="59"/>
    </row>
    <row r="4" spans="2:18" ht="27" x14ac:dyDescent="0.15">
      <c r="B4" s="61"/>
      <c r="C4" s="62"/>
      <c r="I4" s="59"/>
      <c r="J4" s="59"/>
    </row>
    <row r="5" spans="2:18" s="64" customFormat="1" ht="12.75" x14ac:dyDescent="0.15">
      <c r="B5" s="63"/>
      <c r="C5" s="63"/>
      <c r="I5" s="65"/>
      <c r="J5" s="65"/>
    </row>
    <row r="6" spans="2:18" s="64" customFormat="1" ht="17.100000000000001" customHeight="1" x14ac:dyDescent="0.15">
      <c r="B6" s="66" t="s">
        <v>1</v>
      </c>
      <c r="C6" s="66"/>
      <c r="D6" s="156"/>
      <c r="E6" s="156"/>
      <c r="F6" s="67"/>
      <c r="G6" s="68" t="s">
        <v>2</v>
      </c>
      <c r="I6" s="68"/>
      <c r="J6" s="68"/>
      <c r="K6" s="157">
        <v>42856</v>
      </c>
      <c r="L6" s="157"/>
    </row>
    <row r="7" spans="2:18" s="64" customFormat="1" ht="17.100000000000001" customHeight="1" x14ac:dyDescent="0.15">
      <c r="B7" s="66" t="s">
        <v>3</v>
      </c>
      <c r="C7" s="66"/>
      <c r="D7" s="156"/>
      <c r="E7" s="156"/>
      <c r="F7" s="67"/>
      <c r="G7" s="68" t="s">
        <v>4</v>
      </c>
      <c r="I7" s="68"/>
      <c r="J7" s="68"/>
      <c r="K7" s="141">
        <f>EOMONTH(K6,0)</f>
        <v>42886</v>
      </c>
      <c r="L7" s="141"/>
    </row>
    <row r="8" spans="2:18" s="64" customFormat="1" ht="17.100000000000001" customHeight="1" x14ac:dyDescent="0.15">
      <c r="B8" s="66" t="s">
        <v>5</v>
      </c>
      <c r="C8" s="66"/>
      <c r="D8" s="156"/>
      <c r="E8" s="156"/>
      <c r="F8" s="67"/>
      <c r="G8" s="69"/>
      <c r="I8" s="70"/>
      <c r="J8" s="70"/>
      <c r="K8" s="71"/>
      <c r="L8" s="71"/>
    </row>
    <row r="9" spans="2:18" s="64" customFormat="1" ht="17.100000000000001" customHeight="1" x14ac:dyDescent="0.15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15">
      <c r="B10" s="68" t="s">
        <v>6</v>
      </c>
      <c r="C10" s="68"/>
      <c r="D10" s="158" t="s">
        <v>7</v>
      </c>
      <c r="E10" s="158"/>
      <c r="F10" s="72"/>
      <c r="G10" s="68" t="s">
        <v>8</v>
      </c>
      <c r="I10" s="68"/>
      <c r="J10" s="68"/>
      <c r="K10" s="159" t="s">
        <v>9</v>
      </c>
      <c r="L10" s="159"/>
    </row>
    <row r="11" spans="2:18" s="64" customFormat="1" ht="17.100000000000001" customHeight="1" x14ac:dyDescent="0.15">
      <c r="B11" s="68" t="s">
        <v>10</v>
      </c>
      <c r="C11" s="68"/>
      <c r="D11" s="168" t="s">
        <v>11</v>
      </c>
      <c r="E11" s="168"/>
      <c r="F11" s="72"/>
      <c r="G11" s="68" t="s">
        <v>12</v>
      </c>
      <c r="I11" s="68"/>
      <c r="J11" s="68"/>
      <c r="K11" s="119" t="s">
        <v>13</v>
      </c>
      <c r="L11" s="168"/>
    </row>
    <row r="12" spans="2:18" ht="18.75" customHeight="1" x14ac:dyDescent="0.15">
      <c r="D12" s="73"/>
    </row>
    <row r="13" spans="2:18" ht="30" customHeight="1" x14ac:dyDescent="0.15">
      <c r="B13" s="169" t="s">
        <v>31</v>
      </c>
      <c r="C13" s="170"/>
      <c r="D13" s="171"/>
      <c r="E13" s="117" t="s">
        <v>32</v>
      </c>
      <c r="F13" s="172" t="s">
        <v>33</v>
      </c>
      <c r="G13" s="172"/>
      <c r="H13" s="173" t="s">
        <v>34</v>
      </c>
      <c r="I13" s="173"/>
      <c r="J13" s="173" t="s">
        <v>35</v>
      </c>
      <c r="K13" s="173"/>
      <c r="L13" s="74" t="s">
        <v>36</v>
      </c>
      <c r="M13" s="75" t="s">
        <v>37</v>
      </c>
      <c r="N13" s="76" t="s">
        <v>38</v>
      </c>
      <c r="O13" s="76" t="s">
        <v>39</v>
      </c>
    </row>
    <row r="14" spans="2:18" ht="21.95" customHeight="1" x14ac:dyDescent="0.15">
      <c r="B14" s="160">
        <f>D14</f>
        <v>42856</v>
      </c>
      <c r="C14" s="161"/>
      <c r="D14" s="77">
        <f>IF($K$6="","",IF(WEEKDAY($K$6)&lt;&gt;2,K6-(WEEKDAY(K6)-2),K6))</f>
        <v>42856</v>
      </c>
      <c r="E14" s="78">
        <f t="shared" ref="E14:E20" si="0">+(H14-F14)*24</f>
        <v>9.5</v>
      </c>
      <c r="F14" s="162">
        <v>0.3125</v>
      </c>
      <c r="G14" s="163"/>
      <c r="H14" s="164">
        <v>0.70833333333333337</v>
      </c>
      <c r="I14" s="165"/>
      <c r="J14" s="166">
        <v>0.5</v>
      </c>
      <c r="K14" s="167"/>
      <c r="L14" s="79">
        <f t="shared" ref="L14" si="1">IF(SUM(E14-J14)&gt;24,"You've entered more than 24 hours.",SUM(E14-J14))</f>
        <v>9</v>
      </c>
      <c r="M14" s="80"/>
      <c r="N14" s="81" t="s">
        <v>42</v>
      </c>
      <c r="O14" s="81" t="s">
        <v>42</v>
      </c>
      <c r="P14" s="82"/>
      <c r="R14" s="58">
        <f t="shared" ref="R14:R15" si="2">IF(ISERR(MONTH(D14)),0,IF(MONTH(D14)&lt;&gt;MONTH(K$7),0,IF(AND(WEEKDAY(D14)&lt;&gt;1,WEEKDAY(D14)&lt;&gt;7),8,0)))</f>
        <v>8</v>
      </c>
    </row>
    <row r="15" spans="2:18" ht="21.95" customHeight="1" x14ac:dyDescent="0.15">
      <c r="B15" s="160">
        <f t="shared" ref="B15:B20" si="3">D15</f>
        <v>42857</v>
      </c>
      <c r="C15" s="161"/>
      <c r="D15" s="77">
        <f t="shared" ref="D15:D28" si="4">IF($K$6="","",IF(D14="","",IF(D14+1&gt;$K$7,"",D14+1)))</f>
        <v>42857</v>
      </c>
      <c r="E15" s="78">
        <f t="shared" si="0"/>
        <v>9.25</v>
      </c>
      <c r="F15" s="162">
        <v>0.3125</v>
      </c>
      <c r="G15" s="163"/>
      <c r="H15" s="164">
        <v>0.69791666666666663</v>
      </c>
      <c r="I15" s="165"/>
      <c r="J15" s="166">
        <v>1.5</v>
      </c>
      <c r="K15" s="167"/>
      <c r="L15" s="83">
        <f t="shared" ref="L15" si="5">IF(SUM(E15-J15)&gt;24,"You've entered more than 24 hours.",SUM(E15-J15))</f>
        <v>7.75</v>
      </c>
      <c r="M15" s="80"/>
      <c r="N15" s="84" t="s">
        <v>42</v>
      </c>
      <c r="O15" s="84" t="s">
        <v>42</v>
      </c>
      <c r="P15" s="82"/>
      <c r="R15" s="58">
        <f t="shared" si="2"/>
        <v>8</v>
      </c>
    </row>
    <row r="16" spans="2:18" ht="21.95" customHeight="1" x14ac:dyDescent="0.15">
      <c r="B16" s="160">
        <f t="shared" si="3"/>
        <v>42858</v>
      </c>
      <c r="C16" s="161"/>
      <c r="D16" s="77">
        <f t="shared" si="4"/>
        <v>42858</v>
      </c>
      <c r="E16" s="78">
        <f t="shared" si="0"/>
        <v>8.25</v>
      </c>
      <c r="F16" s="162">
        <v>0.3125</v>
      </c>
      <c r="G16" s="163"/>
      <c r="H16" s="164">
        <v>0.65625</v>
      </c>
      <c r="I16" s="165"/>
      <c r="J16" s="130">
        <v>1</v>
      </c>
      <c r="K16" s="131"/>
      <c r="L16" s="83">
        <f t="shared" ref="L16:L19" si="6">IF(SUM(E16-J16)&gt;24,"You've entered more than 24 hours.",SUM(E16-J16))</f>
        <v>7.25</v>
      </c>
      <c r="M16" s="80"/>
      <c r="N16" s="40" t="s">
        <v>42</v>
      </c>
      <c r="O16" s="40" t="s">
        <v>42</v>
      </c>
      <c r="P16" s="82"/>
      <c r="R16" s="58">
        <f>IF(ISERR(MONTH(D16)),0,IF(MONTH(D16)&lt;&gt;MONTH(K$7),0,IF(AND(WEEKDAY(D16)&lt;&gt;1,WEEKDAY(D16)&lt;&gt;7),8,0)))</f>
        <v>8</v>
      </c>
    </row>
    <row r="17" spans="2:19" ht="21.95" customHeight="1" x14ac:dyDescent="0.15">
      <c r="B17" s="160">
        <f t="shared" si="3"/>
        <v>42859</v>
      </c>
      <c r="C17" s="161"/>
      <c r="D17" s="77">
        <f t="shared" si="4"/>
        <v>42859</v>
      </c>
      <c r="E17" s="78">
        <f t="shared" si="0"/>
        <v>9.5</v>
      </c>
      <c r="F17" s="162">
        <v>0.3125</v>
      </c>
      <c r="G17" s="163"/>
      <c r="H17" s="164">
        <v>0.70833333333333337</v>
      </c>
      <c r="I17" s="165"/>
      <c r="J17" s="130">
        <v>0.75</v>
      </c>
      <c r="K17" s="131"/>
      <c r="L17" s="83">
        <f t="shared" si="6"/>
        <v>8.75</v>
      </c>
      <c r="M17" s="80"/>
      <c r="N17" s="40" t="s">
        <v>42</v>
      </c>
      <c r="O17" s="40" t="s">
        <v>42</v>
      </c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5" customHeight="1" x14ac:dyDescent="0.15">
      <c r="B18" s="160">
        <f t="shared" si="3"/>
        <v>42860</v>
      </c>
      <c r="C18" s="161"/>
      <c r="D18" s="77">
        <f t="shared" si="4"/>
        <v>42860</v>
      </c>
      <c r="E18" s="78">
        <f t="shared" si="0"/>
        <v>7.7499999999999991</v>
      </c>
      <c r="F18" s="162">
        <v>0.3125</v>
      </c>
      <c r="G18" s="163"/>
      <c r="H18" s="164">
        <v>0.63541666666666663</v>
      </c>
      <c r="I18" s="165"/>
      <c r="J18" s="130">
        <v>0.5</v>
      </c>
      <c r="K18" s="131"/>
      <c r="L18" s="83">
        <f t="shared" si="6"/>
        <v>7.2499999999999991</v>
      </c>
      <c r="M18" s="80"/>
      <c r="N18" s="40" t="s">
        <v>42</v>
      </c>
      <c r="O18" s="40" t="s">
        <v>42</v>
      </c>
      <c r="P18" s="82"/>
      <c r="R18" s="58">
        <f t="shared" si="7"/>
        <v>8</v>
      </c>
    </row>
    <row r="19" spans="2:19" ht="21.95" customHeight="1" x14ac:dyDescent="0.15">
      <c r="B19" s="160">
        <f t="shared" si="3"/>
        <v>42861</v>
      </c>
      <c r="C19" s="161"/>
      <c r="D19" s="77">
        <f t="shared" si="4"/>
        <v>42861</v>
      </c>
      <c r="E19" s="78">
        <f t="shared" si="0"/>
        <v>0</v>
      </c>
      <c r="F19" s="128"/>
      <c r="G19" s="129"/>
      <c r="H19" s="136"/>
      <c r="I19" s="137"/>
      <c r="J19" s="130"/>
      <c r="K19" s="131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5" customHeight="1" x14ac:dyDescent="0.15">
      <c r="B20" s="160">
        <f t="shared" si="3"/>
        <v>42862</v>
      </c>
      <c r="C20" s="161"/>
      <c r="D20" s="77">
        <f t="shared" si="4"/>
        <v>42862</v>
      </c>
      <c r="E20" s="78">
        <f t="shared" si="0"/>
        <v>0</v>
      </c>
      <c r="F20" s="162"/>
      <c r="G20" s="163"/>
      <c r="H20" s="164"/>
      <c r="I20" s="165"/>
      <c r="J20" s="166"/>
      <c r="K20" s="167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5" customHeight="1" x14ac:dyDescent="0.15">
      <c r="B21" s="85"/>
      <c r="C21" s="85" t="s">
        <v>40</v>
      </c>
      <c r="D21" s="77"/>
      <c r="E21" s="115">
        <f>SUBTOTAL(9,E14:E20)</f>
        <v>44.25</v>
      </c>
      <c r="F21" s="174"/>
      <c r="G21" s="175"/>
      <c r="H21" s="176"/>
      <c r="I21" s="176"/>
      <c r="J21" s="174">
        <f>SUBTOTAL(9,J14:J20)</f>
        <v>4.25</v>
      </c>
      <c r="K21" s="175"/>
      <c r="L21" s="86">
        <f>SUBTOTAL(9,L14:L20)</f>
        <v>40</v>
      </c>
      <c r="M21" s="80"/>
      <c r="N21" s="84"/>
      <c r="O21" s="84"/>
      <c r="P21" s="87"/>
      <c r="Q21" s="87">
        <f>SUBTOTAL(9,L14:L20)</f>
        <v>40</v>
      </c>
      <c r="R21" s="58">
        <f>SUBTOTAL(9,R14:R20)</f>
        <v>40</v>
      </c>
      <c r="S21" s="87">
        <f>SUBTOTAL(9,R14:R20)</f>
        <v>40</v>
      </c>
    </row>
    <row r="22" spans="2:19" ht="21.95" customHeight="1" x14ac:dyDescent="0.15">
      <c r="B22" s="160">
        <f>D22</f>
        <v>42863</v>
      </c>
      <c r="C22" s="161"/>
      <c r="D22" s="77">
        <f>IF($K$6="","",IF(D20="","",IF(D20+1&gt;$K$7,"",D20+1)))</f>
        <v>42863</v>
      </c>
      <c r="E22" s="78">
        <f t="shared" ref="E22:E28" si="9">+(H22-F22)*24</f>
        <v>9.25</v>
      </c>
      <c r="F22" s="128">
        <v>0.3125</v>
      </c>
      <c r="G22" s="129"/>
      <c r="H22" s="136">
        <v>0.69791666666666663</v>
      </c>
      <c r="I22" s="137"/>
      <c r="J22" s="130">
        <v>1.75</v>
      </c>
      <c r="K22" s="131"/>
      <c r="L22" s="83">
        <f t="shared" ref="L22:L24" si="10">IF(SUM(E22-J22)&gt;24,"You've entered more than 24 hours.",SUM(E22-J22))</f>
        <v>7.5</v>
      </c>
      <c r="M22" s="80"/>
      <c r="N22" s="40" t="s">
        <v>42</v>
      </c>
      <c r="O22" s="81" t="s">
        <v>42</v>
      </c>
      <c r="R22" s="58">
        <f t="shared" ref="R22:R27" si="11">IF(ISERR(MONTH(D22)),0,IF(MONTH(D22)&lt;&gt;MONTH(K$7),0,IF(AND(WEEKDAY(D22)&lt;&gt;1,WEEKDAY(D22)&lt;&gt;7),8,0)))</f>
        <v>8</v>
      </c>
    </row>
    <row r="23" spans="2:19" ht="21.95" customHeight="1" x14ac:dyDescent="0.15">
      <c r="B23" s="160">
        <f t="shared" ref="B23:B28" si="12">D23</f>
        <v>42864</v>
      </c>
      <c r="C23" s="161"/>
      <c r="D23" s="77">
        <f t="shared" si="4"/>
        <v>42864</v>
      </c>
      <c r="E23" s="78">
        <f t="shared" si="9"/>
        <v>9.5</v>
      </c>
      <c r="F23" s="128">
        <v>0.3125</v>
      </c>
      <c r="G23" s="129"/>
      <c r="H23" s="136">
        <v>0.70833333333333337</v>
      </c>
      <c r="I23" s="137"/>
      <c r="J23" s="130">
        <v>0.75</v>
      </c>
      <c r="K23" s="131"/>
      <c r="L23" s="83">
        <f t="shared" si="10"/>
        <v>8.75</v>
      </c>
      <c r="M23" s="80"/>
      <c r="N23" s="40" t="s">
        <v>42</v>
      </c>
      <c r="O23" s="84" t="s">
        <v>42</v>
      </c>
      <c r="R23" s="58">
        <f t="shared" si="11"/>
        <v>8</v>
      </c>
    </row>
    <row r="24" spans="2:19" ht="21.95" customHeight="1" x14ac:dyDescent="0.15">
      <c r="B24" s="160">
        <f t="shared" si="12"/>
        <v>42865</v>
      </c>
      <c r="C24" s="161"/>
      <c r="D24" s="77">
        <f>IF($K$6="","",IF(D23="","",IF(D23+1&gt;$K$7,"",D23+1)))</f>
        <v>42865</v>
      </c>
      <c r="E24" s="78">
        <f t="shared" si="9"/>
        <v>8.5</v>
      </c>
      <c r="F24" s="128">
        <v>0.3125</v>
      </c>
      <c r="G24" s="129"/>
      <c r="H24" s="136">
        <v>0.66666666666666663</v>
      </c>
      <c r="I24" s="137"/>
      <c r="J24" s="130">
        <v>0.5</v>
      </c>
      <c r="K24" s="131"/>
      <c r="L24" s="83">
        <f t="shared" si="10"/>
        <v>8</v>
      </c>
      <c r="M24" s="80"/>
      <c r="N24" s="40" t="s">
        <v>42</v>
      </c>
      <c r="O24" s="40" t="s">
        <v>42</v>
      </c>
      <c r="R24" s="58">
        <f t="shared" si="11"/>
        <v>8</v>
      </c>
    </row>
    <row r="25" spans="2:19" ht="21.95" customHeight="1" x14ac:dyDescent="0.15">
      <c r="B25" s="160">
        <f t="shared" si="12"/>
        <v>42866</v>
      </c>
      <c r="C25" s="161"/>
      <c r="D25" s="77">
        <f t="shared" si="4"/>
        <v>42866</v>
      </c>
      <c r="E25" s="78">
        <f t="shared" si="9"/>
        <v>7.75</v>
      </c>
      <c r="F25" s="128">
        <v>0.33333333333333331</v>
      </c>
      <c r="G25" s="129"/>
      <c r="H25" s="136">
        <v>0.65625</v>
      </c>
      <c r="I25" s="137"/>
      <c r="J25" s="130">
        <v>0.5</v>
      </c>
      <c r="K25" s="131"/>
      <c r="L25" s="83">
        <f t="shared" ref="L25:L27" si="13">IF(SUM(E25-J25)&gt;24,"You've entered more than 24 hours.",SUM(E25-J25))</f>
        <v>7.25</v>
      </c>
      <c r="M25" s="80"/>
      <c r="N25" s="40" t="s">
        <v>42</v>
      </c>
      <c r="O25" s="40" t="s">
        <v>42</v>
      </c>
      <c r="R25" s="58">
        <f t="shared" si="11"/>
        <v>8</v>
      </c>
    </row>
    <row r="26" spans="2:19" ht="21.95" customHeight="1" x14ac:dyDescent="0.15">
      <c r="B26" s="160">
        <f t="shared" si="12"/>
        <v>42867</v>
      </c>
      <c r="C26" s="161"/>
      <c r="D26" s="77">
        <f t="shared" si="4"/>
        <v>42867</v>
      </c>
      <c r="E26" s="78">
        <f t="shared" si="9"/>
        <v>8.5</v>
      </c>
      <c r="F26" s="128">
        <v>0.3125</v>
      </c>
      <c r="G26" s="129"/>
      <c r="H26" s="136">
        <v>0.66666666666666663</v>
      </c>
      <c r="I26" s="137"/>
      <c r="J26" s="130">
        <v>0.5</v>
      </c>
      <c r="K26" s="131"/>
      <c r="L26" s="83">
        <f t="shared" si="13"/>
        <v>8</v>
      </c>
      <c r="M26" s="80"/>
      <c r="N26" s="40" t="s">
        <v>42</v>
      </c>
      <c r="O26" s="40" t="s">
        <v>42</v>
      </c>
      <c r="R26" s="58">
        <f t="shared" si="11"/>
        <v>8</v>
      </c>
    </row>
    <row r="27" spans="2:19" ht="21.95" customHeight="1" x14ac:dyDescent="0.15">
      <c r="B27" s="160">
        <f t="shared" si="12"/>
        <v>42868</v>
      </c>
      <c r="C27" s="161"/>
      <c r="D27" s="77">
        <f t="shared" si="4"/>
        <v>42868</v>
      </c>
      <c r="E27" s="78">
        <f t="shared" si="9"/>
        <v>0</v>
      </c>
      <c r="F27" s="162"/>
      <c r="G27" s="163"/>
      <c r="H27" s="164"/>
      <c r="I27" s="165"/>
      <c r="J27" s="166"/>
      <c r="K27" s="167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5" customHeight="1" x14ac:dyDescent="0.15">
      <c r="B28" s="160">
        <f t="shared" si="12"/>
        <v>42869</v>
      </c>
      <c r="C28" s="161"/>
      <c r="D28" s="77">
        <f t="shared" si="4"/>
        <v>42869</v>
      </c>
      <c r="E28" s="78">
        <f t="shared" si="9"/>
        <v>0</v>
      </c>
      <c r="F28" s="162"/>
      <c r="G28" s="163"/>
      <c r="H28" s="164"/>
      <c r="I28" s="165"/>
      <c r="J28" s="166"/>
      <c r="K28" s="167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5" customHeight="1" x14ac:dyDescent="0.15">
      <c r="B29" s="116"/>
      <c r="C29" s="85" t="s">
        <v>40</v>
      </c>
      <c r="D29" s="77"/>
      <c r="E29" s="115">
        <f>SUBTOTAL(9,E22:E28)</f>
        <v>43.5</v>
      </c>
      <c r="F29" s="174"/>
      <c r="G29" s="175"/>
      <c r="H29" s="176"/>
      <c r="I29" s="176"/>
      <c r="J29" s="174"/>
      <c r="K29" s="175"/>
      <c r="L29" s="86">
        <f>SUBTOTAL(9,L22:L28)</f>
        <v>39.5</v>
      </c>
      <c r="M29" s="80"/>
      <c r="N29" s="84"/>
      <c r="O29" s="84"/>
      <c r="P29" s="87">
        <f>SUBTOTAL(9,L14:L28)</f>
        <v>79.5</v>
      </c>
      <c r="Q29" s="87">
        <f>SUBTOTAL(9,L14:L28)</f>
        <v>79.5</v>
      </c>
      <c r="R29" s="58">
        <f>SUBTOTAL(9,R22:R28)</f>
        <v>40</v>
      </c>
      <c r="S29" s="87">
        <f>SUBTOTAL(9,R14:R28)</f>
        <v>80</v>
      </c>
    </row>
    <row r="30" spans="2:19" ht="21.95" customHeight="1" x14ac:dyDescent="0.15">
      <c r="B30" s="160">
        <f>D30</f>
        <v>42870</v>
      </c>
      <c r="C30" s="161"/>
      <c r="D30" s="77">
        <f>IF($K$6="","",IF(D28="","",IF(D28+1&gt;$K$7,"",D28+1)))</f>
        <v>42870</v>
      </c>
      <c r="E30" s="78">
        <f t="shared" ref="E30:E36" si="15">+(H30-F30)*24</f>
        <v>8.5</v>
      </c>
      <c r="F30" s="128">
        <v>0.32291666666666669</v>
      </c>
      <c r="G30" s="129"/>
      <c r="H30" s="136">
        <v>0.67708333333333337</v>
      </c>
      <c r="I30" s="137"/>
      <c r="J30" s="166">
        <v>0.75</v>
      </c>
      <c r="K30" s="167"/>
      <c r="L30" s="83">
        <f t="shared" ref="L30:L32" si="16">IF(SUM(E30-J30)&gt;24,"You've entered more than 24 hours.",SUM(E30-J30))</f>
        <v>7.75</v>
      </c>
      <c r="M30" s="80"/>
      <c r="N30" s="40" t="s">
        <v>42</v>
      </c>
      <c r="O30" s="84" t="s">
        <v>42</v>
      </c>
      <c r="R30" s="58">
        <f t="shared" ref="R30:R36" si="17">IF(ISERR(MONTH(D30)),0,IF(MONTH(D30)&lt;&gt;MONTH(K$7),0,IF(AND(WEEKDAY(D30)&lt;&gt;1,WEEKDAY(D30)&lt;&gt;7),8,0)))</f>
        <v>8</v>
      </c>
    </row>
    <row r="31" spans="2:19" ht="21.95" customHeight="1" x14ac:dyDescent="0.15">
      <c r="B31" s="160">
        <f t="shared" ref="B31:B36" si="18">D31</f>
        <v>42871</v>
      </c>
      <c r="C31" s="161"/>
      <c r="D31" s="77">
        <f t="shared" ref="D31:D36" si="19">IF($K$6="","",IF(D30="","",IF(D30+1&gt;$K$7,"",D30+1)))</f>
        <v>42871</v>
      </c>
      <c r="E31" s="78">
        <f t="shared" si="15"/>
        <v>8.75</v>
      </c>
      <c r="F31" s="128">
        <v>0.32291666666666669</v>
      </c>
      <c r="G31" s="129"/>
      <c r="H31" s="136">
        <v>0.6875</v>
      </c>
      <c r="I31" s="137"/>
      <c r="J31" s="166">
        <v>0.75</v>
      </c>
      <c r="K31" s="167"/>
      <c r="L31" s="83">
        <f t="shared" si="16"/>
        <v>8</v>
      </c>
      <c r="M31" s="80"/>
      <c r="N31" s="40" t="s">
        <v>42</v>
      </c>
      <c r="O31" s="84" t="s">
        <v>42</v>
      </c>
      <c r="R31" s="58">
        <f t="shared" si="17"/>
        <v>8</v>
      </c>
    </row>
    <row r="32" spans="2:19" ht="21.95" customHeight="1" x14ac:dyDescent="0.15">
      <c r="B32" s="160">
        <f t="shared" si="18"/>
        <v>42872</v>
      </c>
      <c r="C32" s="161"/>
      <c r="D32" s="77">
        <f>IF($K$6="","",IF(D31="","",IF(D31+1&gt;$K$7,"",D31+1)))</f>
        <v>42872</v>
      </c>
      <c r="E32" s="78">
        <f t="shared" si="15"/>
        <v>8.5</v>
      </c>
      <c r="F32" s="128">
        <v>0.30208333333333331</v>
      </c>
      <c r="G32" s="129"/>
      <c r="H32" s="136">
        <v>0.65625</v>
      </c>
      <c r="I32" s="137"/>
      <c r="J32" s="166">
        <v>0.5</v>
      </c>
      <c r="K32" s="167"/>
      <c r="L32" s="83">
        <f t="shared" si="16"/>
        <v>8</v>
      </c>
      <c r="M32" s="80"/>
      <c r="N32" s="40" t="s">
        <v>42</v>
      </c>
      <c r="O32" s="84" t="s">
        <v>42</v>
      </c>
      <c r="R32" s="58">
        <f t="shared" si="17"/>
        <v>8</v>
      </c>
    </row>
    <row r="33" spans="2:19" ht="21.95" customHeight="1" x14ac:dyDescent="0.15">
      <c r="B33" s="160">
        <f t="shared" si="18"/>
        <v>42873</v>
      </c>
      <c r="C33" s="161"/>
      <c r="D33" s="77">
        <f t="shared" si="19"/>
        <v>42873</v>
      </c>
      <c r="E33" s="78">
        <f t="shared" si="15"/>
        <v>0</v>
      </c>
      <c r="F33" s="162"/>
      <c r="G33" s="163"/>
      <c r="H33" s="164"/>
      <c r="I33" s="165"/>
      <c r="J33" s="166"/>
      <c r="K33" s="167"/>
      <c r="L33" s="83">
        <f t="shared" ref="L33:L35" si="20">IF(SUM(E33-J33)&gt;24,"You've entered more than 24 hours.",SUM(E33-J33))</f>
        <v>0</v>
      </c>
      <c r="M33" s="80"/>
      <c r="N33" s="40"/>
      <c r="O33" s="84"/>
      <c r="R33" s="58">
        <f t="shared" si="17"/>
        <v>8</v>
      </c>
    </row>
    <row r="34" spans="2:19" ht="21.95" customHeight="1" x14ac:dyDescent="0.15">
      <c r="B34" s="160">
        <f t="shared" si="18"/>
        <v>42874</v>
      </c>
      <c r="C34" s="161"/>
      <c r="D34" s="77">
        <f t="shared" si="19"/>
        <v>42874</v>
      </c>
      <c r="E34" s="78">
        <f t="shared" si="15"/>
        <v>0</v>
      </c>
      <c r="F34" s="162"/>
      <c r="G34" s="163"/>
      <c r="H34" s="164"/>
      <c r="I34" s="165"/>
      <c r="J34" s="166"/>
      <c r="K34" s="167"/>
      <c r="L34" s="83">
        <f t="shared" si="20"/>
        <v>0</v>
      </c>
      <c r="M34" s="80"/>
      <c r="N34" s="40"/>
      <c r="O34" s="84"/>
      <c r="R34" s="58">
        <f t="shared" si="17"/>
        <v>8</v>
      </c>
    </row>
    <row r="35" spans="2:19" ht="21.95" customHeight="1" x14ac:dyDescent="0.15">
      <c r="B35" s="160">
        <f t="shared" si="18"/>
        <v>42875</v>
      </c>
      <c r="C35" s="161"/>
      <c r="D35" s="77">
        <f t="shared" si="19"/>
        <v>42875</v>
      </c>
      <c r="E35" s="78">
        <f t="shared" si="15"/>
        <v>0</v>
      </c>
      <c r="F35" s="162"/>
      <c r="G35" s="163"/>
      <c r="H35" s="164"/>
      <c r="I35" s="165"/>
      <c r="J35" s="166"/>
      <c r="K35" s="167"/>
      <c r="L35" s="83">
        <f t="shared" si="20"/>
        <v>0</v>
      </c>
      <c r="M35" s="80"/>
      <c r="N35" s="84"/>
      <c r="O35" s="84"/>
      <c r="R35" s="58">
        <f t="shared" si="17"/>
        <v>0</v>
      </c>
    </row>
    <row r="36" spans="2:19" ht="21.95" customHeight="1" x14ac:dyDescent="0.15">
      <c r="B36" s="160">
        <f t="shared" si="18"/>
        <v>42876</v>
      </c>
      <c r="C36" s="161"/>
      <c r="D36" s="77">
        <f t="shared" si="19"/>
        <v>42876</v>
      </c>
      <c r="E36" s="78">
        <f t="shared" si="15"/>
        <v>0</v>
      </c>
      <c r="F36" s="162"/>
      <c r="G36" s="163"/>
      <c r="H36" s="164"/>
      <c r="I36" s="165"/>
      <c r="J36" s="166"/>
      <c r="K36" s="167"/>
      <c r="L36" s="83">
        <f t="shared" ref="L36" si="21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5" customHeight="1" x14ac:dyDescent="0.15">
      <c r="B37" s="116"/>
      <c r="C37" s="85" t="s">
        <v>40</v>
      </c>
      <c r="D37" s="77"/>
      <c r="E37" s="115">
        <f>SUBTOTAL(9,E30:E36)</f>
        <v>25.75</v>
      </c>
      <c r="F37" s="174"/>
      <c r="G37" s="175"/>
      <c r="H37" s="176"/>
      <c r="I37" s="176"/>
      <c r="J37" s="174"/>
      <c r="K37" s="175"/>
      <c r="L37" s="86">
        <f>SUBTOTAL(9,L30:L36)</f>
        <v>23.75</v>
      </c>
      <c r="M37" s="80"/>
      <c r="N37" s="84"/>
      <c r="O37" s="84"/>
      <c r="P37" s="87">
        <f>SUBTOTAL(9,L30:L36)</f>
        <v>23.75</v>
      </c>
      <c r="Q37" s="87">
        <f>SUBTOTAL(9,L14:L36)</f>
        <v>103.25</v>
      </c>
      <c r="R37" s="58">
        <f>SUBTOTAL(9,R30:R36)</f>
        <v>40</v>
      </c>
      <c r="S37" s="87">
        <f>SUBTOTAL(9,R14:R36)</f>
        <v>120</v>
      </c>
    </row>
    <row r="38" spans="2:19" ht="21.95" customHeight="1" x14ac:dyDescent="0.15">
      <c r="B38" s="160">
        <f>D38</f>
        <v>42877</v>
      </c>
      <c r="C38" s="161"/>
      <c r="D38" s="77">
        <f>IF($K$6="","",IF(D36="","",IF(D36+1&gt;$K$7,"",D36+1)))</f>
        <v>42877</v>
      </c>
      <c r="E38" s="78">
        <f t="shared" ref="E38:E44" si="22">+(H38-F38)*24</f>
        <v>0</v>
      </c>
      <c r="F38" s="128"/>
      <c r="G38" s="129"/>
      <c r="H38" s="136"/>
      <c r="I38" s="137"/>
      <c r="J38" s="130"/>
      <c r="K38" s="131"/>
      <c r="L38" s="83">
        <f t="shared" ref="L38:L40" si="23">IF(SUM(E38-J38)&gt;24,"You've entered more than 24 hours.",SUM(E38-J38))</f>
        <v>0</v>
      </c>
      <c r="M38" s="41" t="s">
        <v>88</v>
      </c>
      <c r="N38" s="40" t="s">
        <v>42</v>
      </c>
      <c r="O38" s="84" t="s">
        <v>42</v>
      </c>
      <c r="R38" s="58">
        <f t="shared" ref="R38:R44" si="24">IF(ISERR(MONTH(D38)),0,IF(MONTH(D38)&lt;&gt;MONTH(K$7),0,IF(AND(WEEKDAY(D38)&lt;&gt;1,WEEKDAY(D38)&lt;&gt;7),8,0)))</f>
        <v>8</v>
      </c>
    </row>
    <row r="39" spans="2:19" ht="21.95" customHeight="1" x14ac:dyDescent="0.15">
      <c r="B39" s="160">
        <f t="shared" ref="B39:B44" si="25">D39</f>
        <v>42878</v>
      </c>
      <c r="C39" s="161"/>
      <c r="D39" s="77">
        <f t="shared" ref="D39:D44" si="26">IF($K$6="","",IF(D38="","",IF(D38+1&gt;$K$7,"",D38+1)))</f>
        <v>42878</v>
      </c>
      <c r="E39" s="78">
        <f t="shared" si="22"/>
        <v>8.75</v>
      </c>
      <c r="F39" s="128">
        <v>0.30208333333333331</v>
      </c>
      <c r="G39" s="129"/>
      <c r="H39" s="136">
        <v>0.66666666666666663</v>
      </c>
      <c r="I39" s="137"/>
      <c r="J39" s="130">
        <v>1</v>
      </c>
      <c r="K39" s="131"/>
      <c r="L39" s="83">
        <f t="shared" si="23"/>
        <v>7.75</v>
      </c>
      <c r="M39" s="80" t="s">
        <v>89</v>
      </c>
      <c r="N39" s="40" t="s">
        <v>42</v>
      </c>
      <c r="O39" s="84" t="s">
        <v>42</v>
      </c>
      <c r="R39" s="58">
        <f t="shared" si="24"/>
        <v>8</v>
      </c>
    </row>
    <row r="40" spans="2:19" ht="21.95" customHeight="1" x14ac:dyDescent="0.15">
      <c r="B40" s="160">
        <f t="shared" si="25"/>
        <v>42879</v>
      </c>
      <c r="C40" s="161"/>
      <c r="D40" s="77">
        <f>IF($K$6="","",IF(D39="","",IF(D39+1&gt;$K$7,"",D39+1)))</f>
        <v>42879</v>
      </c>
      <c r="E40" s="78">
        <f t="shared" si="22"/>
        <v>6.9999999999999991</v>
      </c>
      <c r="F40" s="128">
        <v>0.375</v>
      </c>
      <c r="G40" s="129"/>
      <c r="H40" s="136">
        <v>0.66666666666666663</v>
      </c>
      <c r="I40" s="137"/>
      <c r="J40" s="130">
        <v>0.5</v>
      </c>
      <c r="K40" s="131"/>
      <c r="L40" s="83">
        <f t="shared" si="23"/>
        <v>6.4999999999999991</v>
      </c>
      <c r="M40" s="80" t="s">
        <v>89</v>
      </c>
      <c r="N40" s="40" t="s">
        <v>42</v>
      </c>
      <c r="O40" s="84" t="s">
        <v>42</v>
      </c>
      <c r="R40" s="58">
        <f t="shared" si="24"/>
        <v>8</v>
      </c>
    </row>
    <row r="41" spans="2:19" ht="21.95" customHeight="1" x14ac:dyDescent="0.15">
      <c r="B41" s="160">
        <f t="shared" si="25"/>
        <v>42880</v>
      </c>
      <c r="C41" s="161"/>
      <c r="D41" s="77">
        <f t="shared" si="26"/>
        <v>42880</v>
      </c>
      <c r="E41" s="78">
        <f t="shared" si="22"/>
        <v>0</v>
      </c>
      <c r="F41" s="128"/>
      <c r="G41" s="129"/>
      <c r="H41" s="136"/>
      <c r="I41" s="137"/>
      <c r="J41" s="130"/>
      <c r="K41" s="131"/>
      <c r="L41" s="83">
        <f t="shared" ref="L41:L43" si="27">IF(SUM(E41-J41)&gt;24,"You've entered more than 24 hours.",SUM(E41-J41))</f>
        <v>0</v>
      </c>
      <c r="M41" s="41" t="s">
        <v>71</v>
      </c>
      <c r="N41" s="40" t="s">
        <v>42</v>
      </c>
      <c r="O41" s="84" t="s">
        <v>42</v>
      </c>
      <c r="R41" s="58">
        <f t="shared" si="24"/>
        <v>8</v>
      </c>
    </row>
    <row r="42" spans="2:19" ht="21.95" customHeight="1" x14ac:dyDescent="0.15">
      <c r="B42" s="160">
        <f t="shared" si="25"/>
        <v>42881</v>
      </c>
      <c r="C42" s="161"/>
      <c r="D42" s="77">
        <f t="shared" si="26"/>
        <v>42881</v>
      </c>
      <c r="E42" s="78">
        <f t="shared" si="22"/>
        <v>0</v>
      </c>
      <c r="F42" s="162"/>
      <c r="G42" s="163"/>
      <c r="H42" s="164"/>
      <c r="I42" s="165"/>
      <c r="J42" s="166"/>
      <c r="K42" s="167"/>
      <c r="L42" s="83">
        <f t="shared" si="27"/>
        <v>0</v>
      </c>
      <c r="M42" s="41" t="s">
        <v>71</v>
      </c>
      <c r="N42" s="40" t="s">
        <v>42</v>
      </c>
      <c r="O42" s="84" t="s">
        <v>42</v>
      </c>
      <c r="R42" s="58">
        <f t="shared" si="24"/>
        <v>8</v>
      </c>
    </row>
    <row r="43" spans="2:19" ht="21.95" customHeight="1" x14ac:dyDescent="0.15">
      <c r="B43" s="160">
        <f t="shared" si="25"/>
        <v>42882</v>
      </c>
      <c r="C43" s="161"/>
      <c r="D43" s="77">
        <f t="shared" si="26"/>
        <v>42882</v>
      </c>
      <c r="E43" s="78">
        <f t="shared" si="22"/>
        <v>8</v>
      </c>
      <c r="F43" s="162">
        <v>0.41666666666666669</v>
      </c>
      <c r="G43" s="163"/>
      <c r="H43" s="164">
        <v>0.75</v>
      </c>
      <c r="I43" s="165"/>
      <c r="J43" s="166">
        <v>4</v>
      </c>
      <c r="K43" s="167"/>
      <c r="L43" s="83">
        <f t="shared" si="27"/>
        <v>4</v>
      </c>
      <c r="M43" s="41" t="s">
        <v>71</v>
      </c>
      <c r="N43" s="84" t="s">
        <v>42</v>
      </c>
      <c r="O43" s="84" t="s">
        <v>42</v>
      </c>
      <c r="R43" s="58">
        <f t="shared" si="24"/>
        <v>0</v>
      </c>
    </row>
    <row r="44" spans="2:19" ht="21.95" customHeight="1" x14ac:dyDescent="0.15">
      <c r="B44" s="160">
        <f t="shared" si="25"/>
        <v>42883</v>
      </c>
      <c r="C44" s="161"/>
      <c r="D44" s="77">
        <f t="shared" si="26"/>
        <v>42883</v>
      </c>
      <c r="E44" s="78">
        <f t="shared" si="22"/>
        <v>5.0000000000000009</v>
      </c>
      <c r="F44" s="162">
        <v>0.5</v>
      </c>
      <c r="G44" s="163"/>
      <c r="H44" s="164">
        <v>0.70833333333333337</v>
      </c>
      <c r="I44" s="165"/>
      <c r="J44" s="166">
        <v>2</v>
      </c>
      <c r="K44" s="167"/>
      <c r="L44" s="83">
        <f t="shared" ref="L44" si="28">IF(SUM(E44-J44)&gt;24,"You've entered more than 24 hours.",SUM(E44-J44))</f>
        <v>3.0000000000000009</v>
      </c>
      <c r="M44" s="41" t="s">
        <v>71</v>
      </c>
      <c r="N44" s="84" t="s">
        <v>42</v>
      </c>
      <c r="O44" s="84" t="s">
        <v>42</v>
      </c>
      <c r="R44" s="58">
        <f t="shared" si="24"/>
        <v>0</v>
      </c>
    </row>
    <row r="45" spans="2:19" ht="21.95" customHeight="1" x14ac:dyDescent="0.15">
      <c r="B45" s="116"/>
      <c r="C45" s="85" t="s">
        <v>40</v>
      </c>
      <c r="D45" s="77"/>
      <c r="E45" s="115">
        <f>SUBTOTAL(9,E38:E44)</f>
        <v>28.75</v>
      </c>
      <c r="F45" s="174"/>
      <c r="G45" s="175"/>
      <c r="H45" s="176"/>
      <c r="I45" s="176"/>
      <c r="J45" s="174"/>
      <c r="K45" s="175"/>
      <c r="L45" s="86">
        <f>SUBTOTAL(9,L38:L44)</f>
        <v>21.25</v>
      </c>
      <c r="M45" s="80"/>
      <c r="N45" s="84"/>
      <c r="O45" s="84"/>
      <c r="P45" s="87">
        <f>SUBTOTAL(9,L30:L44)</f>
        <v>45</v>
      </c>
      <c r="Q45" s="87">
        <f>SUBTOTAL(9,L14:L44)</f>
        <v>124.5</v>
      </c>
      <c r="R45" s="58">
        <f>SUBTOTAL(9,R38:R44)</f>
        <v>40</v>
      </c>
      <c r="S45" s="87">
        <f>SUBTOTAL(9,R14:R44)</f>
        <v>160</v>
      </c>
    </row>
    <row r="46" spans="2:19" ht="21.95" customHeight="1" x14ac:dyDescent="0.15">
      <c r="B46" s="160">
        <f>D46</f>
        <v>42884</v>
      </c>
      <c r="C46" s="161"/>
      <c r="D46" s="77">
        <f>IF($K$6="","",IF(D44="","",IF(D44+1&gt;$K$7,"",D44+1)))</f>
        <v>42884</v>
      </c>
      <c r="E46" s="78">
        <f t="shared" ref="E46:E52" si="29">+(H46-F46)*24</f>
        <v>0</v>
      </c>
      <c r="F46" s="162"/>
      <c r="G46" s="163"/>
      <c r="H46" s="164"/>
      <c r="I46" s="165"/>
      <c r="J46" s="166"/>
      <c r="K46" s="167"/>
      <c r="L46" s="83">
        <f t="shared" ref="L46:L48" si="30">IF(SUM(E46-J46)&gt;24,"You've entered more than 24 hours.",SUM(E46-J46))</f>
        <v>0</v>
      </c>
      <c r="M46" s="41" t="s">
        <v>71</v>
      </c>
      <c r="N46" s="81" t="s">
        <v>42</v>
      </c>
      <c r="O46" s="81" t="s">
        <v>42</v>
      </c>
      <c r="R46" s="58">
        <f t="shared" ref="R46:R52" si="31">IF(ISERR(MONTH(D46)),0,IF(MONTH(D46)&lt;&gt;MONTH(K$7),0,IF(AND(WEEKDAY(D46)&lt;&gt;1,WEEKDAY(D46)&lt;&gt;7),8,0)))</f>
        <v>8</v>
      </c>
    </row>
    <row r="47" spans="2:19" ht="21.95" customHeight="1" x14ac:dyDescent="0.15">
      <c r="B47" s="160">
        <f t="shared" ref="B47:B52" si="32">D47</f>
        <v>42885</v>
      </c>
      <c r="C47" s="161"/>
      <c r="D47" s="77">
        <f t="shared" ref="D47:D52" si="33">IF($K$6="","",IF(D46="","",IF(D46+1&gt;$K$7,"",D46+1)))</f>
        <v>42885</v>
      </c>
      <c r="E47" s="78">
        <f t="shared" si="29"/>
        <v>0</v>
      </c>
      <c r="F47" s="162"/>
      <c r="G47" s="163"/>
      <c r="H47" s="164"/>
      <c r="I47" s="165"/>
      <c r="J47" s="166"/>
      <c r="K47" s="167"/>
      <c r="L47" s="83">
        <f t="shared" si="30"/>
        <v>0</v>
      </c>
      <c r="M47" s="41" t="s">
        <v>71</v>
      </c>
      <c r="N47" s="84" t="s">
        <v>42</v>
      </c>
      <c r="O47" s="84" t="s">
        <v>42</v>
      </c>
      <c r="R47" s="58">
        <f t="shared" si="31"/>
        <v>8</v>
      </c>
    </row>
    <row r="48" spans="2:19" ht="21.95" customHeight="1" x14ac:dyDescent="0.15">
      <c r="B48" s="160">
        <f t="shared" si="32"/>
        <v>42886</v>
      </c>
      <c r="C48" s="161"/>
      <c r="D48" s="77">
        <f>IF($K$6="","",IF(D47="","",IF(D47+1&gt;$K$7,"",D47+1)))</f>
        <v>42886</v>
      </c>
      <c r="E48" s="78">
        <f t="shared" si="29"/>
        <v>0</v>
      </c>
      <c r="F48" s="162"/>
      <c r="G48" s="163"/>
      <c r="H48" s="164"/>
      <c r="I48" s="165"/>
      <c r="J48" s="177"/>
      <c r="K48" s="167"/>
      <c r="L48" s="83">
        <f t="shared" si="30"/>
        <v>0</v>
      </c>
      <c r="M48" s="41" t="s">
        <v>71</v>
      </c>
      <c r="N48" s="84" t="s">
        <v>42</v>
      </c>
      <c r="O48" s="84" t="s">
        <v>42</v>
      </c>
      <c r="R48" s="58">
        <f t="shared" si="31"/>
        <v>8</v>
      </c>
    </row>
    <row r="49" spans="2:19" ht="21.95" customHeight="1" x14ac:dyDescent="0.15">
      <c r="B49" s="160" t="str">
        <f t="shared" si="32"/>
        <v/>
      </c>
      <c r="C49" s="161"/>
      <c r="D49" s="77" t="str">
        <f t="shared" si="33"/>
        <v/>
      </c>
      <c r="E49" s="78">
        <f t="shared" si="29"/>
        <v>0</v>
      </c>
      <c r="F49" s="162"/>
      <c r="G49" s="163"/>
      <c r="H49" s="164"/>
      <c r="I49" s="165"/>
      <c r="J49" s="166"/>
      <c r="K49" s="167"/>
      <c r="L49" s="83">
        <f t="shared" ref="L49:L51" si="34">IF(SUM(E49-J49)&gt;24,"You've entered more than 24 hours.",SUM(E49-J49))</f>
        <v>0</v>
      </c>
      <c r="M49" s="80"/>
      <c r="N49" s="84"/>
      <c r="O49" s="84"/>
      <c r="R49" s="58">
        <f t="shared" si="31"/>
        <v>0</v>
      </c>
    </row>
    <row r="50" spans="2:19" ht="21.95" customHeight="1" x14ac:dyDescent="0.15">
      <c r="B50" s="160" t="str">
        <f t="shared" si="32"/>
        <v/>
      </c>
      <c r="C50" s="161"/>
      <c r="D50" s="77" t="str">
        <f t="shared" si="33"/>
        <v/>
      </c>
      <c r="E50" s="78">
        <f t="shared" si="29"/>
        <v>0</v>
      </c>
      <c r="F50" s="162"/>
      <c r="G50" s="163"/>
      <c r="H50" s="164"/>
      <c r="I50" s="165"/>
      <c r="J50" s="166"/>
      <c r="K50" s="167"/>
      <c r="L50" s="83">
        <f t="shared" si="34"/>
        <v>0</v>
      </c>
      <c r="M50" s="80"/>
      <c r="N50" s="84"/>
      <c r="O50" s="84"/>
      <c r="R50" s="58">
        <f t="shared" si="31"/>
        <v>0</v>
      </c>
    </row>
    <row r="51" spans="2:19" ht="21.95" customHeight="1" x14ac:dyDescent="0.15">
      <c r="B51" s="160" t="str">
        <f t="shared" si="32"/>
        <v/>
      </c>
      <c r="C51" s="161"/>
      <c r="D51" s="77" t="str">
        <f t="shared" si="33"/>
        <v/>
      </c>
      <c r="E51" s="78">
        <f t="shared" si="29"/>
        <v>0</v>
      </c>
      <c r="F51" s="162"/>
      <c r="G51" s="163"/>
      <c r="H51" s="164"/>
      <c r="I51" s="165"/>
      <c r="J51" s="166"/>
      <c r="K51" s="167"/>
      <c r="L51" s="83">
        <f t="shared" si="34"/>
        <v>0</v>
      </c>
      <c r="M51" s="80"/>
      <c r="N51" s="84"/>
      <c r="O51" s="84"/>
      <c r="R51" s="58">
        <f t="shared" si="31"/>
        <v>0</v>
      </c>
    </row>
    <row r="52" spans="2:19" ht="21.95" customHeight="1" x14ac:dyDescent="0.15">
      <c r="B52" s="160" t="str">
        <f t="shared" si="32"/>
        <v/>
      </c>
      <c r="C52" s="161"/>
      <c r="D52" s="77" t="str">
        <f t="shared" si="33"/>
        <v/>
      </c>
      <c r="E52" s="78">
        <f t="shared" si="29"/>
        <v>0</v>
      </c>
      <c r="F52" s="162"/>
      <c r="G52" s="163"/>
      <c r="H52" s="164"/>
      <c r="I52" s="165"/>
      <c r="J52" s="166"/>
      <c r="K52" s="167"/>
      <c r="L52" s="83">
        <f t="shared" ref="L52" si="35">IF(SUM(E52-J52)&gt;24,"You've entered more than 24 hours.",SUM(E52-J52))</f>
        <v>0</v>
      </c>
      <c r="M52" s="80"/>
      <c r="N52" s="84"/>
      <c r="O52" s="84"/>
      <c r="R52" s="58">
        <f t="shared" si="31"/>
        <v>0</v>
      </c>
    </row>
    <row r="53" spans="2:19" ht="21.95" customHeight="1" x14ac:dyDescent="0.15">
      <c r="B53" s="116"/>
      <c r="C53" s="85" t="s">
        <v>40</v>
      </c>
      <c r="D53" s="77"/>
      <c r="E53" s="115">
        <f>SUBTOTAL(9,E46:E52)</f>
        <v>0</v>
      </c>
      <c r="F53" s="174"/>
      <c r="G53" s="175"/>
      <c r="H53" s="176"/>
      <c r="I53" s="176"/>
      <c r="J53" s="174"/>
      <c r="K53" s="175"/>
      <c r="L53" s="86">
        <f>SUBTOTAL(9,L46:L52)</f>
        <v>0</v>
      </c>
      <c r="M53" s="80"/>
      <c r="N53" s="84"/>
      <c r="O53" s="84"/>
      <c r="P53" s="87">
        <f>SUBTOTAL(9,L38:L52)</f>
        <v>21.25</v>
      </c>
      <c r="Q53" s="87">
        <f>SUBTOTAL(9,L22:L52)</f>
        <v>84.5</v>
      </c>
      <c r="R53" s="58">
        <f>SUBTOTAL(9,R46:R52)</f>
        <v>24</v>
      </c>
      <c r="S53" s="87">
        <f>SUBTOTAL(9,R22:R52)</f>
        <v>144</v>
      </c>
    </row>
    <row r="54" spans="2:19" ht="21.95" customHeight="1" x14ac:dyDescent="0.15">
      <c r="B54" s="160" t="str">
        <f>D54</f>
        <v/>
      </c>
      <c r="C54" s="161"/>
      <c r="D54" s="77" t="str">
        <f>IF($K$6="","",IF(D52="","",IF(D52+1&gt;$K$7,"",D52+1)))</f>
        <v/>
      </c>
      <c r="E54" s="78">
        <f t="shared" ref="E54:E60" si="36">+(H54-F54)*24</f>
        <v>0</v>
      </c>
      <c r="F54" s="162"/>
      <c r="G54" s="163"/>
      <c r="H54" s="164"/>
      <c r="I54" s="165"/>
      <c r="J54" s="166"/>
      <c r="K54" s="167"/>
      <c r="L54" s="83">
        <f t="shared" ref="L54:L56" si="37">IF(SUM(E54-J54)&gt;24,"You've entered more than 24 hours.",SUM(E54-J54))</f>
        <v>0</v>
      </c>
      <c r="M54" s="80"/>
      <c r="N54" s="81"/>
      <c r="O54" s="81"/>
      <c r="R54" s="58">
        <f t="shared" ref="R54:R60" si="38">IF(ISERR(MONTH(D54)),0,IF(MONTH(D54)&lt;&gt;MONTH(K$7),0,IF(AND(WEEKDAY(D54)&lt;&gt;1,WEEKDAY(D54)&lt;&gt;7),8,0)))</f>
        <v>0</v>
      </c>
    </row>
    <row r="55" spans="2:19" ht="21.95" customHeight="1" x14ac:dyDescent="0.15">
      <c r="B55" s="160" t="str">
        <f t="shared" ref="B55:B60" si="39">D55</f>
        <v/>
      </c>
      <c r="C55" s="161"/>
      <c r="D55" s="77" t="str">
        <f t="shared" ref="D55:D60" si="40">IF($K$6="","",IF(D54="","",IF(D54+1&gt;$K$7,"",D54+1)))</f>
        <v/>
      </c>
      <c r="E55" s="78">
        <f t="shared" si="36"/>
        <v>0</v>
      </c>
      <c r="F55" s="162"/>
      <c r="G55" s="163"/>
      <c r="H55" s="164"/>
      <c r="I55" s="165"/>
      <c r="J55" s="166"/>
      <c r="K55" s="167"/>
      <c r="L55" s="83">
        <f t="shared" si="37"/>
        <v>0</v>
      </c>
      <c r="M55" s="80"/>
      <c r="N55" s="84"/>
      <c r="O55" s="84"/>
      <c r="R55" s="58">
        <f t="shared" si="38"/>
        <v>0</v>
      </c>
    </row>
    <row r="56" spans="2:19" ht="21.95" customHeight="1" x14ac:dyDescent="0.15">
      <c r="B56" s="160" t="str">
        <f t="shared" si="39"/>
        <v/>
      </c>
      <c r="C56" s="161"/>
      <c r="D56" s="77" t="str">
        <f>IF($K$6="","",IF(D55="","",IF(D55+1&gt;$K$7,"",D55+1)))</f>
        <v/>
      </c>
      <c r="E56" s="78">
        <f t="shared" si="36"/>
        <v>0</v>
      </c>
      <c r="F56" s="162"/>
      <c r="G56" s="163"/>
      <c r="H56" s="164"/>
      <c r="I56" s="165"/>
      <c r="J56" s="166"/>
      <c r="K56" s="167"/>
      <c r="L56" s="83">
        <f t="shared" si="37"/>
        <v>0</v>
      </c>
      <c r="M56" s="80"/>
      <c r="N56" s="84"/>
      <c r="O56" s="84"/>
      <c r="R56" s="58">
        <f t="shared" si="38"/>
        <v>0</v>
      </c>
    </row>
    <row r="57" spans="2:19" ht="21.95" customHeight="1" x14ac:dyDescent="0.15">
      <c r="B57" s="160" t="str">
        <f t="shared" si="39"/>
        <v/>
      </c>
      <c r="C57" s="161"/>
      <c r="D57" s="77" t="str">
        <f t="shared" si="40"/>
        <v/>
      </c>
      <c r="E57" s="78">
        <f t="shared" si="36"/>
        <v>0</v>
      </c>
      <c r="F57" s="162"/>
      <c r="G57" s="163"/>
      <c r="H57" s="164"/>
      <c r="I57" s="165"/>
      <c r="J57" s="166"/>
      <c r="K57" s="167"/>
      <c r="L57" s="83">
        <f t="shared" ref="L57:L59" si="41">IF(SUM(E57-J57)&gt;24,"You've entered more than 24 hours.",SUM(E57-J57))</f>
        <v>0</v>
      </c>
      <c r="M57" s="80"/>
      <c r="N57" s="84"/>
      <c r="O57" s="84"/>
      <c r="R57" s="58">
        <f t="shared" si="38"/>
        <v>0</v>
      </c>
    </row>
    <row r="58" spans="2:19" ht="21.95" customHeight="1" x14ac:dyDescent="0.15">
      <c r="B58" s="160" t="str">
        <f t="shared" si="39"/>
        <v/>
      </c>
      <c r="C58" s="161"/>
      <c r="D58" s="77" t="str">
        <f t="shared" si="40"/>
        <v/>
      </c>
      <c r="E58" s="78">
        <f t="shared" si="36"/>
        <v>0</v>
      </c>
      <c r="F58" s="162"/>
      <c r="G58" s="163"/>
      <c r="H58" s="164"/>
      <c r="I58" s="165"/>
      <c r="J58" s="166"/>
      <c r="K58" s="167"/>
      <c r="L58" s="83">
        <f t="shared" si="41"/>
        <v>0</v>
      </c>
      <c r="M58" s="80"/>
      <c r="N58" s="84"/>
      <c r="O58" s="84"/>
      <c r="R58" s="58">
        <f t="shared" si="38"/>
        <v>0</v>
      </c>
    </row>
    <row r="59" spans="2:19" ht="21.95" customHeight="1" x14ac:dyDescent="0.15">
      <c r="B59" s="160" t="str">
        <f t="shared" si="39"/>
        <v/>
      </c>
      <c r="C59" s="161"/>
      <c r="D59" s="77" t="str">
        <f t="shared" si="40"/>
        <v/>
      </c>
      <c r="E59" s="78">
        <f t="shared" si="36"/>
        <v>0</v>
      </c>
      <c r="F59" s="162"/>
      <c r="G59" s="163"/>
      <c r="H59" s="164"/>
      <c r="I59" s="165"/>
      <c r="J59" s="166"/>
      <c r="K59" s="167"/>
      <c r="L59" s="83">
        <f t="shared" si="41"/>
        <v>0</v>
      </c>
      <c r="M59" s="80"/>
      <c r="N59" s="84"/>
      <c r="O59" s="84"/>
      <c r="R59" s="58">
        <f t="shared" si="38"/>
        <v>0</v>
      </c>
    </row>
    <row r="60" spans="2:19" ht="21.95" customHeight="1" x14ac:dyDescent="0.15">
      <c r="B60" s="160" t="str">
        <f t="shared" si="39"/>
        <v/>
      </c>
      <c r="C60" s="161"/>
      <c r="D60" s="77" t="str">
        <f t="shared" si="40"/>
        <v/>
      </c>
      <c r="E60" s="78">
        <f t="shared" si="36"/>
        <v>0</v>
      </c>
      <c r="F60" s="162"/>
      <c r="G60" s="163"/>
      <c r="H60" s="164"/>
      <c r="I60" s="165"/>
      <c r="J60" s="166"/>
      <c r="K60" s="167"/>
      <c r="L60" s="83">
        <f t="shared" ref="L60" si="42">IF(SUM(E60-J60)&gt;24,"You've entered more than 24 hours.",SUM(E60-J60))</f>
        <v>0</v>
      </c>
      <c r="M60" s="80"/>
      <c r="N60" s="84"/>
      <c r="O60" s="84"/>
      <c r="R60" s="58">
        <f t="shared" si="38"/>
        <v>0</v>
      </c>
    </row>
    <row r="61" spans="2:19" ht="21.95" customHeight="1" x14ac:dyDescent="0.15">
      <c r="B61" s="88"/>
      <c r="C61" s="85" t="s">
        <v>40</v>
      </c>
      <c r="D61" s="89"/>
      <c r="E61" s="115">
        <f>SUBTOTAL(9,E54:E60)</f>
        <v>0</v>
      </c>
      <c r="F61" s="174"/>
      <c r="G61" s="175"/>
      <c r="H61" s="180"/>
      <c r="I61" s="181"/>
      <c r="J61" s="174"/>
      <c r="K61" s="175"/>
      <c r="L61" s="86">
        <f>SUBTOTAL(9,L54:L60)</f>
        <v>0</v>
      </c>
      <c r="P61" s="87">
        <f>SUBTOTAL(9,L30:L60)</f>
        <v>45</v>
      </c>
      <c r="Q61" s="87">
        <f>SUBTOTAL(9,L14:L60)</f>
        <v>124.5</v>
      </c>
      <c r="R61" s="58">
        <f>SUBTOTAL(9,R54:R60)</f>
        <v>0</v>
      </c>
      <c r="S61" s="87">
        <f>SUBTOTAL(9,R14:R60)</f>
        <v>184</v>
      </c>
    </row>
    <row r="62" spans="2:19" ht="21.95" customHeight="1" x14ac:dyDescent="0.15">
      <c r="D62" s="90" t="s">
        <v>46</v>
      </c>
      <c r="E62" s="86">
        <f>SUBTOTAL(9,E14:E61)</f>
        <v>142.25</v>
      </c>
      <c r="F62" s="178"/>
      <c r="G62" s="179"/>
      <c r="H62" s="178"/>
      <c r="I62" s="179"/>
      <c r="J62" s="178">
        <f t="shared" ref="J62" si="43">SUBTOTAL(9,J14:J61)</f>
        <v>17.75</v>
      </c>
      <c r="K62" s="179"/>
      <c r="L62" s="86">
        <f t="shared" ref="L62" si="44">SUBTOTAL(9,L14:L61)</f>
        <v>124.5</v>
      </c>
      <c r="R62" s="58">
        <f>SUBTOTAL(9,R14:R61)</f>
        <v>184</v>
      </c>
    </row>
    <row r="63" spans="2:19" ht="21.95" customHeight="1" x14ac:dyDescent="0.15">
      <c r="D63" s="90" t="s">
        <v>47</v>
      </c>
      <c r="E63" s="33">
        <v>120</v>
      </c>
      <c r="F63" s="138"/>
      <c r="G63" s="139"/>
      <c r="H63" s="138"/>
      <c r="I63" s="139"/>
      <c r="J63" s="134">
        <f>-E63</f>
        <v>-120</v>
      </c>
      <c r="K63" s="135"/>
      <c r="L63" s="43"/>
    </row>
    <row r="64" spans="2:19" ht="21.95" customHeight="1" x14ac:dyDescent="0.15">
      <c r="D64" s="90" t="s">
        <v>48</v>
      </c>
      <c r="E64" s="111">
        <f>+E62*E63</f>
        <v>17070</v>
      </c>
      <c r="F64" s="125"/>
      <c r="G64" s="126"/>
      <c r="H64" s="149"/>
      <c r="I64" s="149"/>
      <c r="J64" s="125">
        <f>+J62*J63</f>
        <v>-2130</v>
      </c>
      <c r="K64" s="126"/>
      <c r="L64" s="111">
        <f>SUM(E64:J64)</f>
        <v>14940</v>
      </c>
      <c r="N64" s="87"/>
    </row>
    <row r="65" spans="2:12" ht="21.95" customHeight="1" x14ac:dyDescent="0.15">
      <c r="D65" s="90" t="s">
        <v>49</v>
      </c>
      <c r="E65" s="33">
        <v>120</v>
      </c>
      <c r="F65" s="138"/>
      <c r="G65" s="139"/>
      <c r="H65" s="138"/>
      <c r="I65" s="139"/>
      <c r="J65" s="134">
        <f>-E65</f>
        <v>-120</v>
      </c>
      <c r="K65" s="135"/>
      <c r="L65" s="26"/>
    </row>
    <row r="66" spans="2:12" ht="21.95" customHeight="1" x14ac:dyDescent="0.15">
      <c r="D66" s="90" t="s">
        <v>50</v>
      </c>
      <c r="E66" s="111">
        <f>+E62*E65</f>
        <v>17070</v>
      </c>
      <c r="F66" s="125"/>
      <c r="G66" s="126"/>
      <c r="H66" s="149"/>
      <c r="I66" s="149"/>
      <c r="J66" s="125">
        <f>+J62*J65</f>
        <v>-2130</v>
      </c>
      <c r="K66" s="126"/>
      <c r="L66" s="111">
        <f>SUM(E66:J66)</f>
        <v>14940</v>
      </c>
    </row>
    <row r="68" spans="2:12" ht="26.25" customHeight="1" x14ac:dyDescent="0.15">
      <c r="B68" s="91"/>
      <c r="C68" s="91"/>
      <c r="E68" s="159"/>
      <c r="F68" s="159"/>
      <c r="G68" s="159"/>
      <c r="H68" s="159"/>
      <c r="I68" s="159"/>
      <c r="J68" s="159"/>
      <c r="K68" s="159"/>
      <c r="L68" s="159"/>
    </row>
    <row r="69" spans="2:12" ht="17.100000000000001" customHeight="1" x14ac:dyDescent="0.15">
      <c r="E69" s="92" t="s">
        <v>51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15">
      <c r="E70" s="159"/>
      <c r="F70" s="159"/>
      <c r="G70" s="159"/>
      <c r="H70" s="159"/>
      <c r="I70" s="159"/>
      <c r="J70" s="159"/>
      <c r="K70" s="159"/>
      <c r="L70" s="159"/>
    </row>
    <row r="71" spans="2:12" ht="17.100000000000001" customHeight="1" x14ac:dyDescent="0.15">
      <c r="E71" s="92" t="s">
        <v>52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</mergeCells>
  <conditionalFormatting sqref="E14:O60">
    <cfRule type="expression" dxfId="20" priority="1" stopIfTrue="1">
      <formula>AND(MONTH($D14)&lt;&gt;MONTH($K$7), NOT(ISBLANK($D14)))</formula>
    </cfRule>
    <cfRule type="expression" dxfId="19" priority="2" stopIfTrue="1">
      <formula>AND($N14&lt;&gt;"Y",NOT(ISBLANK($D14)))</formula>
    </cfRule>
    <cfRule type="expression" dxfId="18" priority="3">
      <formula>AND($O14&lt;&gt;"Y",NOT(ISBLANK($D14)))</formula>
    </cfRule>
  </conditionalFormatting>
  <hyperlinks>
    <hyperlink ref="K11" r:id="rId1" xr:uid="{00000000-0004-0000-0900-000000000000}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6"/>
    <pageSetUpPr fitToPage="1"/>
  </sheetPr>
  <dimension ref="B2:S71"/>
  <sheetViews>
    <sheetView showGridLines="0" showZeros="0" topLeftCell="A34" zoomScaleNormal="100" workbookViewId="0" xr3:uid="{65FA3815-DCC1-5481-872F-D2879ED395ED}">
      <selection activeCell="N46" sqref="N46"/>
    </sheetView>
  </sheetViews>
  <sheetFormatPr defaultColWidth="8.8984375" defaultRowHeight="14.25" x14ac:dyDescent="0.2"/>
  <cols>
    <col min="1" max="1" width="2.6953125" style="58" customWidth="1"/>
    <col min="2" max="2" width="11.32421875" style="58" customWidth="1"/>
    <col min="3" max="3" width="5.2578125" style="58" customWidth="1"/>
    <col min="4" max="4" width="13.88671875" style="58" customWidth="1"/>
    <col min="5" max="5" width="10.24609375" style="58" customWidth="1"/>
    <col min="6" max="6" width="9.3046875" style="58" customWidth="1"/>
    <col min="7" max="7" width="1.75" style="58" customWidth="1"/>
    <col min="8" max="8" width="9.3046875" style="58" customWidth="1"/>
    <col min="9" max="9" width="1.75" style="58" customWidth="1"/>
    <col min="10" max="10" width="6.7421875" style="58" customWidth="1"/>
    <col min="11" max="11" width="4.3125" style="58" customWidth="1"/>
    <col min="12" max="12" width="23.734375" style="58" customWidth="1"/>
    <col min="13" max="13" width="31.015625" style="58" bestFit="1" customWidth="1"/>
    <col min="14" max="15" width="12.67578125" style="58" customWidth="1"/>
    <col min="16" max="17" width="8.8984375" style="58"/>
    <col min="18" max="18" width="10.3828125" style="58" bestFit="1" customWidth="1"/>
    <col min="19" max="19" width="12.26953125" style="58" bestFit="1" customWidth="1"/>
    <col min="20" max="16384" width="8.8984375" style="58"/>
  </cols>
  <sheetData>
    <row r="2" spans="2:18" ht="27" x14ac:dyDescent="0.3">
      <c r="B2" s="57"/>
      <c r="C2" s="57"/>
      <c r="I2" s="59"/>
      <c r="J2" s="59"/>
      <c r="L2" s="60" t="s">
        <v>30</v>
      </c>
    </row>
    <row r="3" spans="2:18" ht="12.75" x14ac:dyDescent="0.15">
      <c r="B3" s="57"/>
      <c r="C3" s="57"/>
      <c r="I3" s="59"/>
      <c r="J3" s="59"/>
    </row>
    <row r="4" spans="2:18" ht="27" x14ac:dyDescent="0.15">
      <c r="B4" s="61"/>
      <c r="C4" s="62"/>
      <c r="I4" s="59"/>
      <c r="J4" s="59"/>
    </row>
    <row r="5" spans="2:18" s="64" customFormat="1" ht="12.75" x14ac:dyDescent="0.15">
      <c r="B5" s="63"/>
      <c r="C5" s="63"/>
      <c r="I5" s="65"/>
      <c r="J5" s="65"/>
    </row>
    <row r="6" spans="2:18" s="64" customFormat="1" ht="17.100000000000001" customHeight="1" x14ac:dyDescent="0.15">
      <c r="B6" s="66" t="s">
        <v>1</v>
      </c>
      <c r="C6" s="66"/>
      <c r="D6" s="156"/>
      <c r="E6" s="156"/>
      <c r="F6" s="67"/>
      <c r="G6" s="68" t="s">
        <v>2</v>
      </c>
      <c r="I6" s="68"/>
      <c r="J6" s="68"/>
      <c r="K6" s="157">
        <v>42887</v>
      </c>
      <c r="L6" s="157"/>
    </row>
    <row r="7" spans="2:18" s="64" customFormat="1" ht="17.100000000000001" customHeight="1" x14ac:dyDescent="0.15">
      <c r="B7" s="66" t="s">
        <v>3</v>
      </c>
      <c r="C7" s="66"/>
      <c r="D7" s="156"/>
      <c r="E7" s="156"/>
      <c r="F7" s="67"/>
      <c r="G7" s="68" t="s">
        <v>4</v>
      </c>
      <c r="I7" s="68"/>
      <c r="J7" s="68"/>
      <c r="K7" s="141">
        <f>EOMONTH(K6,0)</f>
        <v>42916</v>
      </c>
      <c r="L7" s="141"/>
    </row>
    <row r="8" spans="2:18" s="64" customFormat="1" ht="17.100000000000001" customHeight="1" x14ac:dyDescent="0.15">
      <c r="B8" s="66" t="s">
        <v>5</v>
      </c>
      <c r="C8" s="66"/>
      <c r="D8" s="156"/>
      <c r="E8" s="156"/>
      <c r="F8" s="67"/>
      <c r="G8" s="69"/>
      <c r="I8" s="70"/>
      <c r="J8" s="70"/>
      <c r="K8" s="71"/>
      <c r="L8" s="71"/>
    </row>
    <row r="9" spans="2:18" s="64" customFormat="1" ht="17.100000000000001" customHeight="1" x14ac:dyDescent="0.15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15">
      <c r="B10" s="68" t="s">
        <v>6</v>
      </c>
      <c r="C10" s="68"/>
      <c r="D10" s="158" t="s">
        <v>7</v>
      </c>
      <c r="E10" s="158"/>
      <c r="F10" s="72"/>
      <c r="G10" s="68" t="s">
        <v>8</v>
      </c>
      <c r="I10" s="68"/>
      <c r="J10" s="68"/>
      <c r="K10" s="159" t="s">
        <v>9</v>
      </c>
      <c r="L10" s="159"/>
    </row>
    <row r="11" spans="2:18" s="64" customFormat="1" ht="17.100000000000001" customHeight="1" x14ac:dyDescent="0.15">
      <c r="B11" s="68" t="s">
        <v>10</v>
      </c>
      <c r="C11" s="68"/>
      <c r="D11" s="168" t="s">
        <v>11</v>
      </c>
      <c r="E11" s="168"/>
      <c r="F11" s="72"/>
      <c r="G11" s="68" t="s">
        <v>12</v>
      </c>
      <c r="I11" s="68"/>
      <c r="J11" s="68"/>
      <c r="K11" s="119" t="s">
        <v>13</v>
      </c>
      <c r="L11" s="168"/>
    </row>
    <row r="12" spans="2:18" ht="18.75" customHeight="1" x14ac:dyDescent="0.15">
      <c r="D12" s="73"/>
    </row>
    <row r="13" spans="2:18" ht="30" customHeight="1" x14ac:dyDescent="0.15">
      <c r="B13" s="169" t="s">
        <v>31</v>
      </c>
      <c r="C13" s="170"/>
      <c r="D13" s="171"/>
      <c r="E13" s="117" t="s">
        <v>32</v>
      </c>
      <c r="F13" s="172" t="s">
        <v>33</v>
      </c>
      <c r="G13" s="172"/>
      <c r="H13" s="173" t="s">
        <v>34</v>
      </c>
      <c r="I13" s="173"/>
      <c r="J13" s="173" t="s">
        <v>35</v>
      </c>
      <c r="K13" s="173"/>
      <c r="L13" s="74" t="s">
        <v>36</v>
      </c>
      <c r="M13" s="75" t="s">
        <v>37</v>
      </c>
      <c r="N13" s="76" t="s">
        <v>38</v>
      </c>
      <c r="O13" s="76" t="s">
        <v>39</v>
      </c>
    </row>
    <row r="14" spans="2:18" ht="21.95" customHeight="1" x14ac:dyDescent="0.15">
      <c r="B14" s="160">
        <f>D14</f>
        <v>42884</v>
      </c>
      <c r="C14" s="161"/>
      <c r="D14" s="77">
        <f>IF($K$6="","",IF(WEEKDAY($K$6)&lt;&gt;2,K6-(WEEKDAY(K6)-2),K6))</f>
        <v>42884</v>
      </c>
      <c r="E14" s="78">
        <f t="shared" ref="E14:E20" si="0">+(H14-F14)*24</f>
        <v>0</v>
      </c>
      <c r="F14" s="162"/>
      <c r="G14" s="163"/>
      <c r="H14" s="164"/>
      <c r="I14" s="165"/>
      <c r="J14" s="166"/>
      <c r="K14" s="167"/>
      <c r="L14" s="79">
        <f t="shared" ref="L14" si="1">IF(SUM(E14-J14)&gt;24,"You've entered more than 24 hours.",SUM(E14-J14))</f>
        <v>0</v>
      </c>
      <c r="M14" s="80"/>
      <c r="N14" s="81"/>
      <c r="O14" s="40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5" customHeight="1" x14ac:dyDescent="0.15">
      <c r="B15" s="160">
        <f t="shared" ref="B15:B20" si="3">D15</f>
        <v>42885</v>
      </c>
      <c r="C15" s="161"/>
      <c r="D15" s="77">
        <f t="shared" ref="D15:D28" si="4">IF($K$6="","",IF(D14="","",IF(D14+1&gt;$K$7,"",D14+1)))</f>
        <v>42885</v>
      </c>
      <c r="E15" s="78">
        <f t="shared" si="0"/>
        <v>0</v>
      </c>
      <c r="F15" s="162"/>
      <c r="G15" s="163"/>
      <c r="H15" s="164"/>
      <c r="I15" s="165"/>
      <c r="J15" s="166"/>
      <c r="K15" s="167"/>
      <c r="L15" s="83">
        <f t="shared" ref="L15" si="5">IF(SUM(E15-J15)&gt;24,"You've entered more than 24 hours.",SUM(E15-J15))</f>
        <v>0</v>
      </c>
      <c r="M15" s="80"/>
      <c r="N15" s="84"/>
      <c r="O15" s="40"/>
      <c r="P15" s="82"/>
      <c r="R15" s="58">
        <f t="shared" si="2"/>
        <v>0</v>
      </c>
    </row>
    <row r="16" spans="2:18" ht="21.95" customHeight="1" x14ac:dyDescent="0.15">
      <c r="B16" s="160">
        <f t="shared" si="3"/>
        <v>42886</v>
      </c>
      <c r="C16" s="161"/>
      <c r="D16" s="77">
        <f t="shared" si="4"/>
        <v>42886</v>
      </c>
      <c r="E16" s="78">
        <f t="shared" si="0"/>
        <v>0</v>
      </c>
      <c r="F16" s="128"/>
      <c r="G16" s="129"/>
      <c r="H16" s="136"/>
      <c r="I16" s="137"/>
      <c r="J16" s="130"/>
      <c r="K16" s="131"/>
      <c r="L16" s="83">
        <f t="shared" ref="L16:L19" si="6">IF(SUM(E16-J16)&gt;24,"You've entered more than 24 hours.",SUM(E16-J16))</f>
        <v>0</v>
      </c>
      <c r="M16" s="80"/>
      <c r="N16" s="40"/>
      <c r="O16" s="40"/>
      <c r="P16" s="82"/>
      <c r="R16" s="58">
        <f>IF(ISERR(MONTH(D16)),0,IF(MONTH(D16)&lt;&gt;MONTH(K$7),0,IF(AND(WEEKDAY(D16)&lt;&gt;1,WEEKDAY(D16)&lt;&gt;7),8,0)))</f>
        <v>0</v>
      </c>
    </row>
    <row r="17" spans="2:19" ht="21.95" customHeight="1" x14ac:dyDescent="0.15">
      <c r="B17" s="160">
        <f t="shared" si="3"/>
        <v>42887</v>
      </c>
      <c r="C17" s="161"/>
      <c r="D17" s="77">
        <f t="shared" si="4"/>
        <v>42887</v>
      </c>
      <c r="E17" s="78">
        <f t="shared" si="0"/>
        <v>0</v>
      </c>
      <c r="F17" s="128"/>
      <c r="G17" s="129"/>
      <c r="H17" s="136"/>
      <c r="I17" s="137"/>
      <c r="J17" s="130"/>
      <c r="K17" s="131"/>
      <c r="L17" s="83">
        <f t="shared" si="6"/>
        <v>0</v>
      </c>
      <c r="M17" s="41" t="s">
        <v>71</v>
      </c>
      <c r="N17" s="40" t="s">
        <v>42</v>
      </c>
      <c r="O17" s="40" t="s">
        <v>42</v>
      </c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5" customHeight="1" x14ac:dyDescent="0.15">
      <c r="B18" s="160">
        <f t="shared" si="3"/>
        <v>42888</v>
      </c>
      <c r="C18" s="161"/>
      <c r="D18" s="77">
        <f t="shared" si="4"/>
        <v>42888</v>
      </c>
      <c r="E18" s="78">
        <f t="shared" si="0"/>
        <v>0</v>
      </c>
      <c r="F18" s="128"/>
      <c r="G18" s="129"/>
      <c r="H18" s="136"/>
      <c r="I18" s="137"/>
      <c r="J18" s="130"/>
      <c r="K18" s="131"/>
      <c r="L18" s="83">
        <f t="shared" si="6"/>
        <v>0</v>
      </c>
      <c r="M18" s="41" t="s">
        <v>71</v>
      </c>
      <c r="N18" s="40" t="s">
        <v>42</v>
      </c>
      <c r="O18" s="40" t="s">
        <v>42</v>
      </c>
      <c r="P18" s="82"/>
      <c r="R18" s="58">
        <f t="shared" si="7"/>
        <v>8</v>
      </c>
    </row>
    <row r="19" spans="2:19" ht="21.95" customHeight="1" x14ac:dyDescent="0.15">
      <c r="B19" s="160">
        <f t="shared" si="3"/>
        <v>42889</v>
      </c>
      <c r="C19" s="161"/>
      <c r="D19" s="77">
        <f t="shared" si="4"/>
        <v>42889</v>
      </c>
      <c r="E19" s="78">
        <f t="shared" si="0"/>
        <v>0</v>
      </c>
      <c r="F19" s="128"/>
      <c r="G19" s="129"/>
      <c r="H19" s="136"/>
      <c r="I19" s="137"/>
      <c r="J19" s="130"/>
      <c r="K19" s="131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5" customHeight="1" x14ac:dyDescent="0.15">
      <c r="B20" s="160">
        <f t="shared" si="3"/>
        <v>42890</v>
      </c>
      <c r="C20" s="161"/>
      <c r="D20" s="77">
        <f t="shared" si="4"/>
        <v>42890</v>
      </c>
      <c r="E20" s="78">
        <f t="shared" si="0"/>
        <v>0</v>
      </c>
      <c r="F20" s="162"/>
      <c r="G20" s="163"/>
      <c r="H20" s="164"/>
      <c r="I20" s="165"/>
      <c r="J20" s="166"/>
      <c r="K20" s="167"/>
      <c r="L20" s="83">
        <f t="shared" ref="L20" si="8">IF(SUM(E20-J20)&gt;24,"You've entered more than 24 hours.",SUM(E20-J20))</f>
        <v>0</v>
      </c>
      <c r="M20" s="41"/>
      <c r="N20" s="84"/>
      <c r="O20" s="84"/>
      <c r="R20" s="58">
        <f t="shared" si="7"/>
        <v>0</v>
      </c>
    </row>
    <row r="21" spans="2:19" ht="21.95" customHeight="1" x14ac:dyDescent="0.15">
      <c r="B21" s="85"/>
      <c r="C21" s="85" t="s">
        <v>40</v>
      </c>
      <c r="D21" s="77"/>
      <c r="E21" s="115">
        <f>SUBTOTAL(9,E14:E20)</f>
        <v>0</v>
      </c>
      <c r="F21" s="174"/>
      <c r="G21" s="175"/>
      <c r="H21" s="176"/>
      <c r="I21" s="176"/>
      <c r="J21" s="174">
        <f>SUBTOTAL(9,J14:J20)</f>
        <v>0</v>
      </c>
      <c r="K21" s="175"/>
      <c r="L21" s="86">
        <f>SUBTOTAL(9,L14:L20)</f>
        <v>0</v>
      </c>
      <c r="M21" s="80"/>
      <c r="N21" s="84"/>
      <c r="O21" s="84"/>
      <c r="P21" s="87"/>
      <c r="Q21" s="87">
        <f>SUBTOTAL(9,L14:L20)</f>
        <v>0</v>
      </c>
      <c r="R21" s="58">
        <f>SUBTOTAL(9,R14:R20)</f>
        <v>16</v>
      </c>
      <c r="S21" s="87">
        <f>SUBTOTAL(9,R14:R20)</f>
        <v>16</v>
      </c>
    </row>
    <row r="22" spans="2:19" ht="21.95" customHeight="1" x14ac:dyDescent="0.15">
      <c r="B22" s="160">
        <f>D22</f>
        <v>42891</v>
      </c>
      <c r="C22" s="161"/>
      <c r="D22" s="77">
        <f>IF($K$6="","",IF(D20="","",IF(D20+1&gt;$K$7,"",D20+1)))</f>
        <v>42891</v>
      </c>
      <c r="E22" s="78">
        <f t="shared" ref="E22:E28" si="9">+(H22-F22)*24</f>
        <v>9.25</v>
      </c>
      <c r="F22" s="128">
        <v>0.3125</v>
      </c>
      <c r="G22" s="129"/>
      <c r="H22" s="136">
        <v>0.69791666666666663</v>
      </c>
      <c r="I22" s="137"/>
      <c r="J22" s="130">
        <v>0.5</v>
      </c>
      <c r="K22" s="131"/>
      <c r="L22" s="83">
        <f t="shared" ref="L22:L24" si="10">IF(SUM(E22-J22)&gt;24,"You've entered more than 24 hours.",SUM(E22-J22))</f>
        <v>8.75</v>
      </c>
      <c r="M22" s="80"/>
      <c r="N22" s="40" t="s">
        <v>42</v>
      </c>
      <c r="O22" s="40" t="s">
        <v>42</v>
      </c>
      <c r="R22" s="58">
        <f t="shared" ref="R22:R27" si="11">IF(ISERR(MONTH(D22)),0,IF(MONTH(D22)&lt;&gt;MONTH(K$7),0,IF(AND(WEEKDAY(D22)&lt;&gt;1,WEEKDAY(D22)&lt;&gt;7),8,0)))</f>
        <v>8</v>
      </c>
    </row>
    <row r="23" spans="2:19" ht="21.95" customHeight="1" x14ac:dyDescent="0.15">
      <c r="B23" s="160">
        <f t="shared" ref="B23:B28" si="12">D23</f>
        <v>42892</v>
      </c>
      <c r="C23" s="161"/>
      <c r="D23" s="77">
        <f t="shared" si="4"/>
        <v>42892</v>
      </c>
      <c r="E23" s="78">
        <f t="shared" si="9"/>
        <v>9</v>
      </c>
      <c r="F23" s="128">
        <v>0.3125</v>
      </c>
      <c r="G23" s="129"/>
      <c r="H23" s="136">
        <v>0.6875</v>
      </c>
      <c r="I23" s="137"/>
      <c r="J23" s="130">
        <v>0.5</v>
      </c>
      <c r="K23" s="131"/>
      <c r="L23" s="83">
        <f t="shared" si="10"/>
        <v>8.5</v>
      </c>
      <c r="M23" s="80"/>
      <c r="N23" s="40" t="s">
        <v>42</v>
      </c>
      <c r="O23" s="40" t="s">
        <v>42</v>
      </c>
      <c r="R23" s="58">
        <f t="shared" si="11"/>
        <v>8</v>
      </c>
    </row>
    <row r="24" spans="2:19" ht="21.95" customHeight="1" x14ac:dyDescent="0.15">
      <c r="B24" s="160">
        <f t="shared" si="12"/>
        <v>42893</v>
      </c>
      <c r="C24" s="161"/>
      <c r="D24" s="77">
        <f>IF($K$6="","",IF(D23="","",IF(D23+1&gt;$K$7,"",D23+1)))</f>
        <v>42893</v>
      </c>
      <c r="E24" s="78">
        <f t="shared" si="9"/>
        <v>8</v>
      </c>
      <c r="F24" s="128">
        <v>0.32291666666666669</v>
      </c>
      <c r="G24" s="129"/>
      <c r="H24" s="136">
        <v>0.65625</v>
      </c>
      <c r="I24" s="137"/>
      <c r="J24" s="130">
        <v>0.75</v>
      </c>
      <c r="K24" s="131"/>
      <c r="L24" s="83">
        <f t="shared" si="10"/>
        <v>7.25</v>
      </c>
      <c r="M24" s="80"/>
      <c r="N24" s="40" t="s">
        <v>42</v>
      </c>
      <c r="O24" s="40" t="s">
        <v>42</v>
      </c>
      <c r="R24" s="58">
        <f t="shared" si="11"/>
        <v>8</v>
      </c>
    </row>
    <row r="25" spans="2:19" ht="21.95" customHeight="1" x14ac:dyDescent="0.15">
      <c r="B25" s="160">
        <f t="shared" si="12"/>
        <v>42894</v>
      </c>
      <c r="C25" s="161"/>
      <c r="D25" s="77">
        <f t="shared" si="4"/>
        <v>42894</v>
      </c>
      <c r="E25" s="78">
        <f t="shared" si="9"/>
        <v>9.7499999999999982</v>
      </c>
      <c r="F25" s="128">
        <v>0.32291666666666669</v>
      </c>
      <c r="G25" s="129"/>
      <c r="H25" s="136">
        <v>0.72916666666666663</v>
      </c>
      <c r="I25" s="137"/>
      <c r="J25" s="130">
        <v>0.75</v>
      </c>
      <c r="K25" s="131"/>
      <c r="L25" s="83">
        <f t="shared" ref="L25:L27" si="13">IF(SUM(E25-J25)&gt;24,"You've entered more than 24 hours.",SUM(E25-J25))</f>
        <v>8.9999999999999982</v>
      </c>
      <c r="M25" s="80"/>
      <c r="N25" s="40" t="s">
        <v>42</v>
      </c>
      <c r="O25" s="40" t="s">
        <v>42</v>
      </c>
      <c r="R25" s="58">
        <f t="shared" si="11"/>
        <v>8</v>
      </c>
    </row>
    <row r="26" spans="2:19" ht="21.95" customHeight="1" x14ac:dyDescent="0.15">
      <c r="B26" s="160">
        <f t="shared" si="12"/>
        <v>42895</v>
      </c>
      <c r="C26" s="161"/>
      <c r="D26" s="77">
        <f t="shared" si="4"/>
        <v>42895</v>
      </c>
      <c r="E26" s="78">
        <f t="shared" si="9"/>
        <v>9.5</v>
      </c>
      <c r="F26" s="128">
        <v>0.30208333333333331</v>
      </c>
      <c r="G26" s="129"/>
      <c r="H26" s="136">
        <v>0.69791666666666663</v>
      </c>
      <c r="I26" s="137"/>
      <c r="J26" s="130">
        <v>1.5</v>
      </c>
      <c r="K26" s="131"/>
      <c r="L26" s="83">
        <f>IF(SUM(E26-J26)&gt;24,"You've entered more than 24 hours.",SUM(E26-J26))</f>
        <v>8</v>
      </c>
      <c r="M26" s="80"/>
      <c r="N26" s="40" t="s">
        <v>42</v>
      </c>
      <c r="O26" s="40" t="s">
        <v>42</v>
      </c>
      <c r="R26" s="58">
        <f t="shared" si="11"/>
        <v>8</v>
      </c>
    </row>
    <row r="27" spans="2:19" ht="21.95" customHeight="1" x14ac:dyDescent="0.15">
      <c r="B27" s="160">
        <f t="shared" si="12"/>
        <v>42896</v>
      </c>
      <c r="C27" s="161"/>
      <c r="D27" s="77">
        <f t="shared" si="4"/>
        <v>42896</v>
      </c>
      <c r="E27" s="78">
        <f t="shared" si="9"/>
        <v>-1.5</v>
      </c>
      <c r="F27" s="162">
        <v>0.66666666666666663</v>
      </c>
      <c r="G27" s="163"/>
      <c r="H27" s="164">
        <v>0.60416666666666663</v>
      </c>
      <c r="I27" s="165"/>
      <c r="J27" s="166"/>
      <c r="K27" s="167"/>
      <c r="L27" s="83">
        <f t="shared" si="13"/>
        <v>-1.5</v>
      </c>
      <c r="M27" s="80"/>
      <c r="N27" s="40" t="s">
        <v>42</v>
      </c>
      <c r="O27" s="40" t="s">
        <v>42</v>
      </c>
      <c r="R27" s="58">
        <f t="shared" si="11"/>
        <v>0</v>
      </c>
    </row>
    <row r="28" spans="2:19" ht="21.95" customHeight="1" x14ac:dyDescent="0.15">
      <c r="B28" s="160">
        <f t="shared" si="12"/>
        <v>42897</v>
      </c>
      <c r="C28" s="161"/>
      <c r="D28" s="77">
        <f t="shared" si="4"/>
        <v>42897</v>
      </c>
      <c r="E28" s="78">
        <f t="shared" si="9"/>
        <v>0</v>
      </c>
      <c r="F28" s="162"/>
      <c r="G28" s="163"/>
      <c r="H28" s="164"/>
      <c r="I28" s="165"/>
      <c r="J28" s="166"/>
      <c r="K28" s="167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5" customHeight="1" x14ac:dyDescent="0.15">
      <c r="B29" s="116"/>
      <c r="C29" s="85" t="s">
        <v>40</v>
      </c>
      <c r="D29" s="77"/>
      <c r="E29" s="115">
        <f>SUBTOTAL(9,E22:E28)</f>
        <v>44</v>
      </c>
      <c r="F29" s="174"/>
      <c r="G29" s="175"/>
      <c r="H29" s="176"/>
      <c r="I29" s="176"/>
      <c r="J29" s="174"/>
      <c r="K29" s="175"/>
      <c r="L29" s="86">
        <f>SUBTOTAL(9,L22:L28)</f>
        <v>40</v>
      </c>
      <c r="M29" s="80"/>
      <c r="N29" s="84"/>
      <c r="O29" s="84"/>
      <c r="P29" s="87">
        <f>SUBTOTAL(9,L14:L28)</f>
        <v>40</v>
      </c>
      <c r="Q29" s="87">
        <f>SUBTOTAL(9,L14:L28)</f>
        <v>40</v>
      </c>
      <c r="R29" s="58">
        <f>SUBTOTAL(9,R22:R28)</f>
        <v>40</v>
      </c>
      <c r="S29" s="87">
        <f>SUBTOTAL(9,R14:R28)</f>
        <v>56</v>
      </c>
    </row>
    <row r="30" spans="2:19" ht="21.95" customHeight="1" x14ac:dyDescent="0.15">
      <c r="B30" s="160">
        <f>D30</f>
        <v>42898</v>
      </c>
      <c r="C30" s="161"/>
      <c r="D30" s="77">
        <f>IF($K$6="","",IF(D28="","",IF(D28+1&gt;$K$7,"",D28+1)))</f>
        <v>42898</v>
      </c>
      <c r="E30" s="78">
        <f t="shared" ref="E30:E36" si="15">+(H30-F30)*24</f>
        <v>9</v>
      </c>
      <c r="F30" s="162">
        <v>0.3125</v>
      </c>
      <c r="G30" s="163"/>
      <c r="H30" s="164">
        <v>0.6875</v>
      </c>
      <c r="I30" s="165"/>
      <c r="J30" s="166">
        <v>0.5</v>
      </c>
      <c r="K30" s="167"/>
      <c r="L30" s="83">
        <f t="shared" ref="L30:L32" si="16">IF(SUM(E30-J30)&gt;24,"You've entered more than 24 hours.",SUM(E30-J30))</f>
        <v>8.5</v>
      </c>
      <c r="M30" s="80"/>
      <c r="N30" s="40" t="s">
        <v>42</v>
      </c>
      <c r="O30" s="40" t="s">
        <v>42</v>
      </c>
      <c r="R30" s="58">
        <f t="shared" ref="R30:R36" si="17">IF(ISERR(MONTH(D30)),0,IF(MONTH(D30)&lt;&gt;MONTH(K$7),0,IF(AND(WEEKDAY(D30)&lt;&gt;1,WEEKDAY(D30)&lt;&gt;7),8,0)))</f>
        <v>8</v>
      </c>
    </row>
    <row r="31" spans="2:19" ht="21.95" customHeight="1" x14ac:dyDescent="0.15">
      <c r="B31" s="160">
        <f t="shared" ref="B31:B36" si="18">D31</f>
        <v>42899</v>
      </c>
      <c r="C31" s="161"/>
      <c r="D31" s="77">
        <f t="shared" ref="D31:D36" si="19">IF($K$6="","",IF(D30="","",IF(D30+1&gt;$K$7,"",D30+1)))</f>
        <v>42899</v>
      </c>
      <c r="E31" s="78">
        <f t="shared" si="15"/>
        <v>9.75</v>
      </c>
      <c r="F31" s="162">
        <v>0.3125</v>
      </c>
      <c r="G31" s="163"/>
      <c r="H31" s="164">
        <v>0.71875</v>
      </c>
      <c r="I31" s="165"/>
      <c r="J31" s="166">
        <v>0.5</v>
      </c>
      <c r="K31" s="167"/>
      <c r="L31" s="83">
        <f t="shared" si="16"/>
        <v>9.25</v>
      </c>
      <c r="M31" s="80"/>
      <c r="N31" s="40" t="s">
        <v>42</v>
      </c>
      <c r="O31" s="40" t="s">
        <v>42</v>
      </c>
      <c r="R31" s="58">
        <f t="shared" si="17"/>
        <v>8</v>
      </c>
    </row>
    <row r="32" spans="2:19" ht="21.95" customHeight="1" x14ac:dyDescent="0.15">
      <c r="B32" s="160">
        <f t="shared" si="18"/>
        <v>42900</v>
      </c>
      <c r="C32" s="161"/>
      <c r="D32" s="77">
        <f>IF($K$6="","",IF(D31="","",IF(D31+1&gt;$K$7,"",D31+1)))</f>
        <v>42900</v>
      </c>
      <c r="E32" s="78">
        <f t="shared" si="15"/>
        <v>8.25</v>
      </c>
      <c r="F32" s="162">
        <v>0.3125</v>
      </c>
      <c r="G32" s="163"/>
      <c r="H32" s="164">
        <v>0.65625</v>
      </c>
      <c r="I32" s="165"/>
      <c r="J32" s="166">
        <v>0.25</v>
      </c>
      <c r="K32" s="167"/>
      <c r="L32" s="83">
        <f t="shared" si="16"/>
        <v>8</v>
      </c>
      <c r="M32" s="80"/>
      <c r="N32" s="40" t="s">
        <v>42</v>
      </c>
      <c r="O32" s="40" t="s">
        <v>42</v>
      </c>
      <c r="R32" s="58">
        <f t="shared" si="17"/>
        <v>8</v>
      </c>
    </row>
    <row r="33" spans="2:19" ht="21.95" customHeight="1" x14ac:dyDescent="0.15">
      <c r="B33" s="160">
        <f t="shared" si="18"/>
        <v>42901</v>
      </c>
      <c r="C33" s="161"/>
      <c r="D33" s="77">
        <f t="shared" si="19"/>
        <v>42901</v>
      </c>
      <c r="E33" s="78">
        <f t="shared" si="15"/>
        <v>11.249999999999998</v>
      </c>
      <c r="F33" s="162">
        <v>0.29166666666666669</v>
      </c>
      <c r="G33" s="163"/>
      <c r="H33" s="164">
        <v>0.76041666666666663</v>
      </c>
      <c r="I33" s="165"/>
      <c r="J33" s="166">
        <v>0.5</v>
      </c>
      <c r="K33" s="167"/>
      <c r="L33" s="83">
        <f t="shared" ref="L33:L35" si="20">IF(SUM(E33-J33)&gt;24,"You've entered more than 24 hours.",SUM(E33-J33))</f>
        <v>10.749999999999998</v>
      </c>
      <c r="M33" s="80"/>
      <c r="N33" s="40" t="s">
        <v>42</v>
      </c>
      <c r="O33" s="40" t="s">
        <v>42</v>
      </c>
      <c r="R33" s="58">
        <f t="shared" si="17"/>
        <v>8</v>
      </c>
    </row>
    <row r="34" spans="2:19" ht="21.95" customHeight="1" x14ac:dyDescent="0.15">
      <c r="B34" s="160">
        <f t="shared" si="18"/>
        <v>42902</v>
      </c>
      <c r="C34" s="161"/>
      <c r="D34" s="77">
        <f t="shared" si="19"/>
        <v>42902</v>
      </c>
      <c r="E34" s="78">
        <f t="shared" si="15"/>
        <v>8.9999999999999982</v>
      </c>
      <c r="F34" s="162">
        <v>0.29166666666666669</v>
      </c>
      <c r="G34" s="163"/>
      <c r="H34" s="164">
        <v>0.66666666666666663</v>
      </c>
      <c r="I34" s="165"/>
      <c r="J34" s="166">
        <v>0.5</v>
      </c>
      <c r="K34" s="167"/>
      <c r="L34" s="83">
        <f t="shared" si="20"/>
        <v>8.4999999999999982</v>
      </c>
      <c r="M34" s="80"/>
      <c r="N34" s="40" t="s">
        <v>42</v>
      </c>
      <c r="O34" s="40" t="s">
        <v>42</v>
      </c>
      <c r="R34" s="58">
        <f t="shared" si="17"/>
        <v>8</v>
      </c>
    </row>
    <row r="35" spans="2:19" ht="21.95" customHeight="1" x14ac:dyDescent="0.15">
      <c r="B35" s="160">
        <f t="shared" si="18"/>
        <v>42903</v>
      </c>
      <c r="C35" s="161"/>
      <c r="D35" s="77">
        <f t="shared" si="19"/>
        <v>42903</v>
      </c>
      <c r="E35" s="78">
        <f t="shared" si="15"/>
        <v>-5</v>
      </c>
      <c r="F35" s="162">
        <v>0.66666666666666663</v>
      </c>
      <c r="G35" s="163"/>
      <c r="H35" s="164">
        <v>0.45833333333333331</v>
      </c>
      <c r="I35" s="165"/>
      <c r="J35" s="166"/>
      <c r="K35" s="167"/>
      <c r="L35" s="83">
        <f t="shared" si="20"/>
        <v>-5</v>
      </c>
      <c r="M35" s="80"/>
      <c r="N35" s="40" t="s">
        <v>42</v>
      </c>
      <c r="O35" s="40" t="s">
        <v>42</v>
      </c>
      <c r="R35" s="58">
        <f t="shared" si="17"/>
        <v>0</v>
      </c>
    </row>
    <row r="36" spans="2:19" ht="21.95" customHeight="1" x14ac:dyDescent="0.15">
      <c r="B36" s="160">
        <f t="shared" si="18"/>
        <v>42904</v>
      </c>
      <c r="C36" s="161"/>
      <c r="D36" s="77">
        <f t="shared" si="19"/>
        <v>42904</v>
      </c>
      <c r="E36" s="78">
        <f t="shared" si="15"/>
        <v>0</v>
      </c>
      <c r="F36" s="162"/>
      <c r="G36" s="163"/>
      <c r="H36" s="164"/>
      <c r="I36" s="165"/>
      <c r="J36" s="166"/>
      <c r="K36" s="167"/>
      <c r="L36" s="83">
        <f t="shared" ref="L36" si="21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5" customHeight="1" x14ac:dyDescent="0.15">
      <c r="B37" s="116"/>
      <c r="C37" s="85" t="s">
        <v>40</v>
      </c>
      <c r="D37" s="77"/>
      <c r="E37" s="115">
        <f>SUBTOTAL(9,E30:E36)</f>
        <v>42.25</v>
      </c>
      <c r="F37" s="174"/>
      <c r="G37" s="175"/>
      <c r="H37" s="176"/>
      <c r="I37" s="176"/>
      <c r="J37" s="174"/>
      <c r="K37" s="175"/>
      <c r="L37" s="86">
        <f>SUBTOTAL(9,L30:L36)</f>
        <v>40</v>
      </c>
      <c r="M37" s="80"/>
      <c r="N37" s="84"/>
      <c r="O37" s="84"/>
      <c r="P37" s="87">
        <f>SUBTOTAL(9,L30:L36)</f>
        <v>40</v>
      </c>
      <c r="Q37" s="87">
        <f>SUBTOTAL(9,L14:L36)</f>
        <v>80</v>
      </c>
      <c r="R37" s="58">
        <f>SUBTOTAL(9,R30:R36)</f>
        <v>40</v>
      </c>
      <c r="S37" s="87">
        <f>SUBTOTAL(9,R14:R36)</f>
        <v>96</v>
      </c>
    </row>
    <row r="38" spans="2:19" ht="21.95" customHeight="1" x14ac:dyDescent="0.15">
      <c r="B38" s="160">
        <f>D38</f>
        <v>42905</v>
      </c>
      <c r="C38" s="161"/>
      <c r="D38" s="77">
        <f>IF($K$6="","",IF(D36="","",IF(D36+1&gt;$K$7,"",D36+1)))</f>
        <v>42905</v>
      </c>
      <c r="E38" s="78">
        <f t="shared" ref="E38:E44" si="22">+(H38-F38)*24</f>
        <v>9</v>
      </c>
      <c r="F38" s="128">
        <v>0.3125</v>
      </c>
      <c r="G38" s="129"/>
      <c r="H38" s="136">
        <v>0.6875</v>
      </c>
      <c r="I38" s="137"/>
      <c r="J38" s="130">
        <v>0.5</v>
      </c>
      <c r="K38" s="131"/>
      <c r="L38" s="83">
        <f t="shared" ref="L38:L40" si="23">IF(SUM(E38-J38)&gt;24,"You've entered more than 24 hours.",SUM(E38-J38))</f>
        <v>8.5</v>
      </c>
      <c r="M38" s="41"/>
      <c r="N38" s="40" t="s">
        <v>42</v>
      </c>
      <c r="O38" s="40" t="s">
        <v>42</v>
      </c>
      <c r="R38" s="58">
        <f t="shared" ref="R38:R44" si="24">IF(ISERR(MONTH(D38)),0,IF(MONTH(D38)&lt;&gt;MONTH(K$7),0,IF(AND(WEEKDAY(D38)&lt;&gt;1,WEEKDAY(D38)&lt;&gt;7),8,0)))</f>
        <v>8</v>
      </c>
    </row>
    <row r="39" spans="2:19" ht="21.95" customHeight="1" x14ac:dyDescent="0.15">
      <c r="B39" s="160">
        <f t="shared" ref="B39:B44" si="25">D39</f>
        <v>42906</v>
      </c>
      <c r="C39" s="161"/>
      <c r="D39" s="77">
        <f t="shared" ref="D39:D44" si="26">IF($K$6="","",IF(D38="","",IF(D38+1&gt;$K$7,"",D38+1)))</f>
        <v>42906</v>
      </c>
      <c r="E39" s="78">
        <f t="shared" si="22"/>
        <v>10.25</v>
      </c>
      <c r="F39" s="128">
        <v>0.3125</v>
      </c>
      <c r="G39" s="129"/>
      <c r="H39" s="136">
        <v>0.73958333333333337</v>
      </c>
      <c r="I39" s="137"/>
      <c r="J39" s="130">
        <v>0.75</v>
      </c>
      <c r="K39" s="131"/>
      <c r="L39" s="83">
        <f t="shared" si="23"/>
        <v>9.5</v>
      </c>
      <c r="M39" s="41"/>
      <c r="N39" s="40" t="s">
        <v>42</v>
      </c>
      <c r="O39" s="40" t="s">
        <v>42</v>
      </c>
      <c r="R39" s="58">
        <f t="shared" si="24"/>
        <v>8</v>
      </c>
    </row>
    <row r="40" spans="2:19" ht="21.95" customHeight="1" x14ac:dyDescent="0.15">
      <c r="B40" s="160">
        <f t="shared" si="25"/>
        <v>42907</v>
      </c>
      <c r="C40" s="161"/>
      <c r="D40" s="77">
        <f>IF($K$6="","",IF(D39="","",IF(D39+1&gt;$K$7,"",D39+1)))</f>
        <v>42907</v>
      </c>
      <c r="E40" s="78">
        <f t="shared" si="22"/>
        <v>8.5</v>
      </c>
      <c r="F40" s="128">
        <v>0.30208333333333331</v>
      </c>
      <c r="G40" s="129"/>
      <c r="H40" s="136">
        <v>0.65625</v>
      </c>
      <c r="I40" s="137"/>
      <c r="J40" s="130">
        <v>0.5</v>
      </c>
      <c r="K40" s="131"/>
      <c r="L40" s="83">
        <f t="shared" si="23"/>
        <v>8</v>
      </c>
      <c r="M40" s="41"/>
      <c r="N40" s="40" t="s">
        <v>42</v>
      </c>
      <c r="O40" s="40" t="s">
        <v>42</v>
      </c>
      <c r="R40" s="58">
        <f t="shared" si="24"/>
        <v>8</v>
      </c>
    </row>
    <row r="41" spans="2:19" ht="21.95" customHeight="1" x14ac:dyDescent="0.15">
      <c r="B41" s="160">
        <f t="shared" si="25"/>
        <v>42908</v>
      </c>
      <c r="C41" s="161"/>
      <c r="D41" s="77">
        <f t="shared" si="26"/>
        <v>42908</v>
      </c>
      <c r="E41" s="78">
        <f t="shared" si="22"/>
        <v>9.25</v>
      </c>
      <c r="F41" s="128">
        <v>0.3125</v>
      </c>
      <c r="G41" s="129"/>
      <c r="H41" s="136">
        <v>0.69791666666666663</v>
      </c>
      <c r="I41" s="137"/>
      <c r="J41" s="130">
        <v>0.5</v>
      </c>
      <c r="K41" s="131"/>
      <c r="L41" s="83">
        <f t="shared" ref="L41:L43" si="27">IF(SUM(E41-J41)&gt;24,"You've entered more than 24 hours.",SUM(E41-J41))</f>
        <v>8.75</v>
      </c>
      <c r="M41" s="41"/>
      <c r="N41" s="40" t="s">
        <v>42</v>
      </c>
      <c r="O41" s="40" t="s">
        <v>42</v>
      </c>
      <c r="R41" s="58">
        <f t="shared" si="24"/>
        <v>8</v>
      </c>
    </row>
    <row r="42" spans="2:19" ht="21.95" customHeight="1" x14ac:dyDescent="0.15">
      <c r="B42" s="160">
        <f t="shared" si="25"/>
        <v>42909</v>
      </c>
      <c r="C42" s="161"/>
      <c r="D42" s="77">
        <f t="shared" si="26"/>
        <v>42909</v>
      </c>
      <c r="E42" s="78">
        <f t="shared" si="22"/>
        <v>9.25</v>
      </c>
      <c r="F42" s="162">
        <v>0.3125</v>
      </c>
      <c r="G42" s="163"/>
      <c r="H42" s="164">
        <v>0.69791666666666663</v>
      </c>
      <c r="I42" s="165"/>
      <c r="J42" s="166">
        <v>0.5</v>
      </c>
      <c r="K42" s="167"/>
      <c r="L42" s="83">
        <f t="shared" si="27"/>
        <v>8.75</v>
      </c>
      <c r="M42" s="41"/>
      <c r="N42" s="40" t="s">
        <v>42</v>
      </c>
      <c r="O42" s="40" t="s">
        <v>42</v>
      </c>
      <c r="R42" s="58">
        <f t="shared" si="24"/>
        <v>8</v>
      </c>
    </row>
    <row r="43" spans="2:19" ht="21.95" customHeight="1" x14ac:dyDescent="0.15">
      <c r="B43" s="160">
        <f t="shared" si="25"/>
        <v>42910</v>
      </c>
      <c r="C43" s="161"/>
      <c r="D43" s="77">
        <f t="shared" si="26"/>
        <v>42910</v>
      </c>
      <c r="E43" s="78">
        <f t="shared" si="22"/>
        <v>-3.4999999999999996</v>
      </c>
      <c r="F43" s="162">
        <v>0.45833333333333331</v>
      </c>
      <c r="G43" s="163"/>
      <c r="H43" s="164">
        <v>0.3125</v>
      </c>
      <c r="I43" s="165"/>
      <c r="J43" s="166"/>
      <c r="K43" s="167"/>
      <c r="L43" s="83">
        <f t="shared" si="27"/>
        <v>-3.4999999999999996</v>
      </c>
      <c r="M43" s="41"/>
      <c r="N43" s="40" t="s">
        <v>42</v>
      </c>
      <c r="O43" s="40" t="s">
        <v>42</v>
      </c>
      <c r="R43" s="58">
        <f t="shared" si="24"/>
        <v>0</v>
      </c>
    </row>
    <row r="44" spans="2:19" ht="21.95" customHeight="1" x14ac:dyDescent="0.15">
      <c r="B44" s="160">
        <f t="shared" si="25"/>
        <v>42911</v>
      </c>
      <c r="C44" s="161"/>
      <c r="D44" s="77">
        <f t="shared" si="26"/>
        <v>42911</v>
      </c>
      <c r="E44" s="78">
        <f t="shared" si="22"/>
        <v>0</v>
      </c>
      <c r="F44" s="162"/>
      <c r="G44" s="163"/>
      <c r="H44" s="164"/>
      <c r="I44" s="165"/>
      <c r="J44" s="166"/>
      <c r="K44" s="167"/>
      <c r="L44" s="83">
        <f t="shared" ref="L44" si="28">IF(SUM(E44-J44)&gt;24,"You've entered more than 24 hours.",SUM(E44-J44))</f>
        <v>0</v>
      </c>
      <c r="M44" s="80"/>
      <c r="N44" s="84"/>
      <c r="O44" s="84"/>
      <c r="R44" s="58">
        <f t="shared" si="24"/>
        <v>0</v>
      </c>
    </row>
    <row r="45" spans="2:19" ht="21.95" customHeight="1" x14ac:dyDescent="0.15">
      <c r="B45" s="116"/>
      <c r="C45" s="85" t="s">
        <v>40</v>
      </c>
      <c r="D45" s="77"/>
      <c r="E45" s="115">
        <f>SUBTOTAL(9,E38:E44)</f>
        <v>42.75</v>
      </c>
      <c r="F45" s="174"/>
      <c r="G45" s="175"/>
      <c r="H45" s="176"/>
      <c r="I45" s="176"/>
      <c r="J45" s="174"/>
      <c r="K45" s="175"/>
      <c r="L45" s="86">
        <f>SUBTOTAL(9,L38:L44)</f>
        <v>40</v>
      </c>
      <c r="M45" s="80"/>
      <c r="N45" s="84"/>
      <c r="O45" s="84"/>
      <c r="P45" s="87">
        <f>SUBTOTAL(9,L30:L44)</f>
        <v>80</v>
      </c>
      <c r="Q45" s="87">
        <f>SUBTOTAL(9,L14:L44)</f>
        <v>120</v>
      </c>
      <c r="R45" s="58">
        <f>SUBTOTAL(9,R38:R44)</f>
        <v>40</v>
      </c>
      <c r="S45" s="87">
        <f>SUBTOTAL(9,R14:R44)</f>
        <v>136</v>
      </c>
    </row>
    <row r="46" spans="2:19" ht="21.95" customHeight="1" x14ac:dyDescent="0.15">
      <c r="B46" s="160">
        <f>D46</f>
        <v>42912</v>
      </c>
      <c r="C46" s="161"/>
      <c r="D46" s="77">
        <f>IF($K$6="","",IF(D44="","",IF(D44+1&gt;$K$7,"",D44+1)))</f>
        <v>42912</v>
      </c>
      <c r="E46" s="78">
        <f t="shared" ref="E46:E52" si="29">+(H46-F46)*24</f>
        <v>9.25</v>
      </c>
      <c r="F46" s="162">
        <v>0.3125</v>
      </c>
      <c r="G46" s="163"/>
      <c r="H46" s="164">
        <v>0.69791666666666663</v>
      </c>
      <c r="I46" s="165"/>
      <c r="J46" s="166">
        <v>0.5</v>
      </c>
      <c r="K46" s="167"/>
      <c r="L46" s="83">
        <f t="shared" ref="L46:L48" si="30">IF(SUM(E46-J46)&gt;24,"You've entered more than 24 hours.",SUM(E46-J46))</f>
        <v>8.75</v>
      </c>
      <c r="M46" s="80"/>
      <c r="N46" s="40" t="s">
        <v>42</v>
      </c>
      <c r="O46" s="40" t="s">
        <v>42</v>
      </c>
      <c r="R46" s="58">
        <f t="shared" ref="R46:R52" si="31">IF(ISERR(MONTH(D46)),0,IF(MONTH(D46)&lt;&gt;MONTH(K$7),0,IF(AND(WEEKDAY(D46)&lt;&gt;1,WEEKDAY(D46)&lt;&gt;7),8,0)))</f>
        <v>8</v>
      </c>
    </row>
    <row r="47" spans="2:19" ht="21.95" customHeight="1" x14ac:dyDescent="0.15">
      <c r="B47" s="160">
        <f t="shared" ref="B47:B52" si="32">D47</f>
        <v>42913</v>
      </c>
      <c r="C47" s="161"/>
      <c r="D47" s="77">
        <f t="shared" ref="D47:D52" si="33">IF($K$6="","",IF(D46="","",IF(D46+1&gt;$K$7,"",D46+1)))</f>
        <v>42913</v>
      </c>
      <c r="E47" s="78">
        <f t="shared" si="29"/>
        <v>9</v>
      </c>
      <c r="F47" s="162">
        <v>0.3125</v>
      </c>
      <c r="G47" s="163"/>
      <c r="H47" s="164">
        <v>0.6875</v>
      </c>
      <c r="I47" s="165"/>
      <c r="J47" s="166">
        <v>0.5</v>
      </c>
      <c r="K47" s="167"/>
      <c r="L47" s="83">
        <f t="shared" si="30"/>
        <v>8.5</v>
      </c>
      <c r="M47" s="80"/>
      <c r="N47" s="40" t="s">
        <v>42</v>
      </c>
      <c r="O47" s="40" t="s">
        <v>42</v>
      </c>
      <c r="R47" s="58">
        <f t="shared" si="31"/>
        <v>8</v>
      </c>
    </row>
    <row r="48" spans="2:19" ht="21.95" customHeight="1" x14ac:dyDescent="0.15">
      <c r="B48" s="160">
        <f t="shared" si="32"/>
        <v>42914</v>
      </c>
      <c r="C48" s="161"/>
      <c r="D48" s="77">
        <f>IF($K$6="","",IF(D47="","",IF(D47+1&gt;$K$7,"",D47+1)))</f>
        <v>42914</v>
      </c>
      <c r="E48" s="78">
        <f t="shared" si="29"/>
        <v>7.75</v>
      </c>
      <c r="F48" s="162">
        <v>0.30208333333333331</v>
      </c>
      <c r="G48" s="163"/>
      <c r="H48" s="164">
        <v>0.625</v>
      </c>
      <c r="I48" s="165"/>
      <c r="J48" s="177">
        <v>0.25</v>
      </c>
      <c r="K48" s="167"/>
      <c r="L48" s="83">
        <f t="shared" si="30"/>
        <v>7.5</v>
      </c>
      <c r="M48" s="80"/>
      <c r="N48" s="40" t="s">
        <v>42</v>
      </c>
      <c r="O48" s="40" t="s">
        <v>42</v>
      </c>
      <c r="R48" s="58">
        <f t="shared" si="31"/>
        <v>8</v>
      </c>
    </row>
    <row r="49" spans="2:19" ht="21.95" customHeight="1" x14ac:dyDescent="0.15">
      <c r="B49" s="160">
        <f t="shared" si="32"/>
        <v>42915</v>
      </c>
      <c r="C49" s="161"/>
      <c r="D49" s="77">
        <f t="shared" si="33"/>
        <v>42915</v>
      </c>
      <c r="E49" s="78">
        <f t="shared" si="29"/>
        <v>8.75</v>
      </c>
      <c r="F49" s="162">
        <v>0.30208333333333331</v>
      </c>
      <c r="G49" s="163"/>
      <c r="H49" s="164">
        <v>0.66666666666666663</v>
      </c>
      <c r="I49" s="165"/>
      <c r="J49" s="166">
        <v>1.5</v>
      </c>
      <c r="K49" s="167"/>
      <c r="L49" s="83">
        <f t="shared" ref="L49:L51" si="34">IF(SUM(E49-J49)&gt;24,"You've entered more than 24 hours.",SUM(E49-J49))</f>
        <v>7.25</v>
      </c>
      <c r="M49" s="80"/>
      <c r="N49" s="40" t="s">
        <v>42</v>
      </c>
      <c r="O49" s="40" t="s">
        <v>42</v>
      </c>
      <c r="R49" s="58">
        <f t="shared" si="31"/>
        <v>8</v>
      </c>
    </row>
    <row r="50" spans="2:19" ht="21.95" customHeight="1" x14ac:dyDescent="0.15">
      <c r="B50" s="160">
        <f t="shared" si="32"/>
        <v>42916</v>
      </c>
      <c r="C50" s="161"/>
      <c r="D50" s="77">
        <f t="shared" si="33"/>
        <v>42916</v>
      </c>
      <c r="E50" s="78">
        <f t="shared" si="29"/>
        <v>8.75</v>
      </c>
      <c r="F50" s="162">
        <v>0.30208333333333331</v>
      </c>
      <c r="G50" s="163"/>
      <c r="H50" s="164">
        <v>0.66666666666666663</v>
      </c>
      <c r="I50" s="165"/>
      <c r="J50" s="166">
        <v>0.5</v>
      </c>
      <c r="K50" s="167"/>
      <c r="L50" s="83">
        <f t="shared" si="34"/>
        <v>8.25</v>
      </c>
      <c r="M50" s="80"/>
      <c r="N50" s="40" t="s">
        <v>42</v>
      </c>
      <c r="O50" s="40" t="s">
        <v>42</v>
      </c>
      <c r="R50" s="58">
        <f t="shared" si="31"/>
        <v>8</v>
      </c>
    </row>
    <row r="51" spans="2:19" ht="21.95" customHeight="1" x14ac:dyDescent="0.15">
      <c r="B51" s="160">
        <f t="shared" si="32"/>
        <v>42916</v>
      </c>
      <c r="C51" s="161"/>
      <c r="D51" s="77">
        <f>+D50</f>
        <v>42916</v>
      </c>
      <c r="E51" s="78">
        <f t="shared" si="29"/>
        <v>-0.25000000000000178</v>
      </c>
      <c r="F51" s="162">
        <v>0.58333333333333337</v>
      </c>
      <c r="G51" s="163"/>
      <c r="H51" s="164">
        <v>0.57291666666666663</v>
      </c>
      <c r="I51" s="165"/>
      <c r="J51" s="166"/>
      <c r="K51" s="167"/>
      <c r="L51" s="83">
        <f t="shared" si="34"/>
        <v>-0.25000000000000178</v>
      </c>
      <c r="M51" s="80"/>
      <c r="N51" s="40" t="s">
        <v>42</v>
      </c>
      <c r="O51" s="40" t="s">
        <v>42</v>
      </c>
      <c r="R51" s="58">
        <f t="shared" si="31"/>
        <v>8</v>
      </c>
    </row>
    <row r="52" spans="2:19" ht="21.95" customHeight="1" x14ac:dyDescent="0.15">
      <c r="B52" s="160" t="str">
        <f t="shared" si="32"/>
        <v/>
      </c>
      <c r="C52" s="161"/>
      <c r="D52" s="77" t="str">
        <f t="shared" si="33"/>
        <v/>
      </c>
      <c r="E52" s="78">
        <f t="shared" si="29"/>
        <v>0</v>
      </c>
      <c r="F52" s="162"/>
      <c r="G52" s="163"/>
      <c r="H52" s="164"/>
      <c r="I52" s="165"/>
      <c r="J52" s="166"/>
      <c r="K52" s="167"/>
      <c r="L52" s="83">
        <f t="shared" ref="L52" si="35">IF(SUM(E52-J52)&gt;24,"You've entered more than 24 hours.",SUM(E52-J52))</f>
        <v>0</v>
      </c>
      <c r="M52" s="80"/>
      <c r="N52" s="84"/>
      <c r="O52" s="84"/>
      <c r="R52" s="58">
        <f t="shared" si="31"/>
        <v>0</v>
      </c>
    </row>
    <row r="53" spans="2:19" ht="21.95" customHeight="1" x14ac:dyDescent="0.15">
      <c r="B53" s="116"/>
      <c r="C53" s="85" t="s">
        <v>40</v>
      </c>
      <c r="D53" s="77"/>
      <c r="E53" s="115">
        <f>SUBTOTAL(9,E46:E52)</f>
        <v>43.25</v>
      </c>
      <c r="F53" s="174"/>
      <c r="G53" s="175"/>
      <c r="H53" s="176"/>
      <c r="I53" s="176"/>
      <c r="J53" s="174"/>
      <c r="K53" s="175"/>
      <c r="L53" s="86">
        <f>SUBTOTAL(9,L46:L52)</f>
        <v>40</v>
      </c>
      <c r="M53" s="80"/>
      <c r="N53" s="84"/>
      <c r="O53" s="84"/>
      <c r="P53" s="87">
        <f>SUBTOTAL(9,L38:L52)</f>
        <v>80</v>
      </c>
      <c r="Q53" s="87">
        <f>SUBTOTAL(9,L22:L52)</f>
        <v>160</v>
      </c>
      <c r="R53" s="58">
        <f>SUBTOTAL(9,R46:R52)</f>
        <v>48</v>
      </c>
      <c r="S53" s="87">
        <f>SUBTOTAL(9,R22:R52)</f>
        <v>168</v>
      </c>
    </row>
    <row r="54" spans="2:19" ht="21.95" customHeight="1" x14ac:dyDescent="0.15">
      <c r="B54" s="160" t="str">
        <f>D54</f>
        <v/>
      </c>
      <c r="C54" s="161"/>
      <c r="D54" s="77" t="str">
        <f>IF($K$6="","",IF(D52="","",IF(D52+1&gt;$K$7,"",D52+1)))</f>
        <v/>
      </c>
      <c r="E54" s="78">
        <f t="shared" ref="E54:E60" si="36">+(H54-F54)*24</f>
        <v>0</v>
      </c>
      <c r="F54" s="162"/>
      <c r="G54" s="163"/>
      <c r="H54" s="164"/>
      <c r="I54" s="165"/>
      <c r="J54" s="166"/>
      <c r="K54" s="167"/>
      <c r="L54" s="83">
        <f t="shared" ref="L54:L56" si="37">IF(SUM(E54-J54)&gt;24,"You've entered more than 24 hours.",SUM(E54-J54))</f>
        <v>0</v>
      </c>
      <c r="M54" s="80"/>
      <c r="N54" s="81"/>
      <c r="O54" s="81"/>
      <c r="R54" s="58">
        <f t="shared" ref="R54:R60" si="38">IF(ISERR(MONTH(D54)),0,IF(MONTH(D54)&lt;&gt;MONTH(K$7),0,IF(AND(WEEKDAY(D54)&lt;&gt;1,WEEKDAY(D54)&lt;&gt;7),8,0)))</f>
        <v>0</v>
      </c>
    </row>
    <row r="55" spans="2:19" ht="21.95" customHeight="1" x14ac:dyDescent="0.15">
      <c r="B55" s="160" t="str">
        <f t="shared" ref="B55:B60" si="39">D55</f>
        <v/>
      </c>
      <c r="C55" s="161"/>
      <c r="D55" s="77" t="str">
        <f t="shared" ref="D55:D60" si="40">IF($K$6="","",IF(D54="","",IF(D54+1&gt;$K$7,"",D54+1)))</f>
        <v/>
      </c>
      <c r="E55" s="78">
        <f t="shared" si="36"/>
        <v>0</v>
      </c>
      <c r="F55" s="162"/>
      <c r="G55" s="163"/>
      <c r="H55" s="164"/>
      <c r="I55" s="165"/>
      <c r="J55" s="166"/>
      <c r="K55" s="167"/>
      <c r="L55" s="83">
        <f t="shared" si="37"/>
        <v>0</v>
      </c>
      <c r="M55" s="80"/>
      <c r="N55" s="84"/>
      <c r="O55" s="84"/>
      <c r="R55" s="58">
        <f t="shared" si="38"/>
        <v>0</v>
      </c>
    </row>
    <row r="56" spans="2:19" ht="21.95" customHeight="1" x14ac:dyDescent="0.15">
      <c r="B56" s="160" t="str">
        <f t="shared" si="39"/>
        <v/>
      </c>
      <c r="C56" s="161"/>
      <c r="D56" s="77" t="str">
        <f>IF($K$6="","",IF(D55="","",IF(D55+1&gt;$K$7,"",D55+1)))</f>
        <v/>
      </c>
      <c r="E56" s="78">
        <f t="shared" si="36"/>
        <v>0</v>
      </c>
      <c r="F56" s="162"/>
      <c r="G56" s="163"/>
      <c r="H56" s="164"/>
      <c r="I56" s="165"/>
      <c r="J56" s="166"/>
      <c r="K56" s="167"/>
      <c r="L56" s="83">
        <f t="shared" si="37"/>
        <v>0</v>
      </c>
      <c r="M56" s="80"/>
      <c r="N56" s="84"/>
      <c r="O56" s="84"/>
      <c r="R56" s="58">
        <f t="shared" si="38"/>
        <v>0</v>
      </c>
    </row>
    <row r="57" spans="2:19" ht="21.95" customHeight="1" x14ac:dyDescent="0.15">
      <c r="B57" s="160" t="str">
        <f t="shared" si="39"/>
        <v/>
      </c>
      <c r="C57" s="161"/>
      <c r="D57" s="77" t="str">
        <f t="shared" si="40"/>
        <v/>
      </c>
      <c r="E57" s="78">
        <f t="shared" si="36"/>
        <v>0</v>
      </c>
      <c r="F57" s="162"/>
      <c r="G57" s="163"/>
      <c r="H57" s="164"/>
      <c r="I57" s="165"/>
      <c r="J57" s="166"/>
      <c r="K57" s="167"/>
      <c r="L57" s="83">
        <f t="shared" ref="L57:L59" si="41">IF(SUM(E57-J57)&gt;24,"You've entered more than 24 hours.",SUM(E57-J57))</f>
        <v>0</v>
      </c>
      <c r="M57" s="80"/>
      <c r="N57" s="84"/>
      <c r="O57" s="84"/>
      <c r="R57" s="58">
        <f t="shared" si="38"/>
        <v>0</v>
      </c>
    </row>
    <row r="58" spans="2:19" ht="21.95" customHeight="1" x14ac:dyDescent="0.15">
      <c r="B58" s="160" t="str">
        <f t="shared" si="39"/>
        <v/>
      </c>
      <c r="C58" s="161"/>
      <c r="D58" s="77" t="str">
        <f t="shared" si="40"/>
        <v/>
      </c>
      <c r="E58" s="78">
        <f t="shared" si="36"/>
        <v>0</v>
      </c>
      <c r="F58" s="162"/>
      <c r="G58" s="163"/>
      <c r="H58" s="164"/>
      <c r="I58" s="165"/>
      <c r="J58" s="166"/>
      <c r="K58" s="167"/>
      <c r="L58" s="83">
        <f t="shared" si="41"/>
        <v>0</v>
      </c>
      <c r="M58" s="80"/>
      <c r="N58" s="84"/>
      <c r="O58" s="84"/>
      <c r="R58" s="58">
        <f t="shared" si="38"/>
        <v>0</v>
      </c>
    </row>
    <row r="59" spans="2:19" ht="21.95" customHeight="1" x14ac:dyDescent="0.15">
      <c r="B59" s="160" t="str">
        <f t="shared" si="39"/>
        <v/>
      </c>
      <c r="C59" s="161"/>
      <c r="D59" s="77" t="str">
        <f t="shared" si="40"/>
        <v/>
      </c>
      <c r="E59" s="78">
        <f t="shared" si="36"/>
        <v>0</v>
      </c>
      <c r="F59" s="162"/>
      <c r="G59" s="163"/>
      <c r="H59" s="164"/>
      <c r="I59" s="165"/>
      <c r="J59" s="166"/>
      <c r="K59" s="167"/>
      <c r="L59" s="83">
        <f t="shared" si="41"/>
        <v>0</v>
      </c>
      <c r="M59" s="80"/>
      <c r="N59" s="84"/>
      <c r="O59" s="84"/>
      <c r="R59" s="58">
        <f t="shared" si="38"/>
        <v>0</v>
      </c>
    </row>
    <row r="60" spans="2:19" ht="21.95" customHeight="1" x14ac:dyDescent="0.15">
      <c r="B60" s="160" t="str">
        <f t="shared" si="39"/>
        <v/>
      </c>
      <c r="C60" s="161"/>
      <c r="D60" s="77" t="str">
        <f t="shared" si="40"/>
        <v/>
      </c>
      <c r="E60" s="78">
        <f t="shared" si="36"/>
        <v>0</v>
      </c>
      <c r="F60" s="162"/>
      <c r="G60" s="163"/>
      <c r="H60" s="164"/>
      <c r="I60" s="165"/>
      <c r="J60" s="166"/>
      <c r="K60" s="167"/>
      <c r="L60" s="83">
        <f t="shared" ref="L60" si="42">IF(SUM(E60-J60)&gt;24,"You've entered more than 24 hours.",SUM(E60-J60))</f>
        <v>0</v>
      </c>
      <c r="M60" s="80"/>
      <c r="N60" s="84"/>
      <c r="O60" s="84"/>
      <c r="R60" s="58">
        <f t="shared" si="38"/>
        <v>0</v>
      </c>
    </row>
    <row r="61" spans="2:19" ht="21.95" customHeight="1" x14ac:dyDescent="0.15">
      <c r="B61" s="88"/>
      <c r="C61" s="85" t="s">
        <v>40</v>
      </c>
      <c r="D61" s="89"/>
      <c r="E61" s="115">
        <f>SUBTOTAL(9,E54:E60)</f>
        <v>0</v>
      </c>
      <c r="F61" s="174"/>
      <c r="G61" s="175"/>
      <c r="H61" s="180"/>
      <c r="I61" s="181"/>
      <c r="J61" s="174"/>
      <c r="K61" s="175"/>
      <c r="L61" s="86">
        <f>SUBTOTAL(9,L54:L60)</f>
        <v>0</v>
      </c>
      <c r="P61" s="87">
        <f>SUBTOTAL(9,L30:L60)</f>
        <v>120</v>
      </c>
      <c r="Q61" s="87">
        <f>SUBTOTAL(9,L14:L60)</f>
        <v>160</v>
      </c>
      <c r="R61" s="58">
        <f>SUBTOTAL(9,R54:R60)</f>
        <v>0</v>
      </c>
      <c r="S61" s="87">
        <f>SUBTOTAL(9,R14:R60)</f>
        <v>184</v>
      </c>
    </row>
    <row r="62" spans="2:19" ht="21.95" customHeight="1" x14ac:dyDescent="0.15">
      <c r="D62" s="90" t="s">
        <v>46</v>
      </c>
      <c r="E62" s="86">
        <f>SUBTOTAL(9,E14:E61)</f>
        <v>172.25</v>
      </c>
      <c r="F62" s="178"/>
      <c r="G62" s="179"/>
      <c r="H62" s="178"/>
      <c r="I62" s="179"/>
      <c r="J62" s="178">
        <f t="shared" ref="J62" si="43">SUBTOTAL(9,J14:J61)</f>
        <v>12.25</v>
      </c>
      <c r="K62" s="179"/>
      <c r="L62" s="86">
        <f t="shared" ref="L62" si="44">SUBTOTAL(9,L14:L61)</f>
        <v>160</v>
      </c>
      <c r="R62" s="58">
        <f>SUBTOTAL(9,R14:R61)</f>
        <v>184</v>
      </c>
    </row>
    <row r="63" spans="2:19" ht="21.95" customHeight="1" x14ac:dyDescent="0.15">
      <c r="D63" s="90" t="s">
        <v>47</v>
      </c>
      <c r="E63" s="33">
        <v>120</v>
      </c>
      <c r="F63" s="138"/>
      <c r="G63" s="139"/>
      <c r="H63" s="138"/>
      <c r="I63" s="139"/>
      <c r="J63" s="134">
        <f>-E63</f>
        <v>-120</v>
      </c>
      <c r="K63" s="135"/>
      <c r="L63" s="43"/>
    </row>
    <row r="64" spans="2:19" ht="21.95" customHeight="1" x14ac:dyDescent="0.15">
      <c r="D64" s="90" t="s">
        <v>48</v>
      </c>
      <c r="E64" s="111">
        <f>+E62*E63</f>
        <v>20670</v>
      </c>
      <c r="F64" s="125"/>
      <c r="G64" s="126"/>
      <c r="H64" s="149"/>
      <c r="I64" s="149"/>
      <c r="J64" s="125">
        <f>+J62*J63</f>
        <v>-1470</v>
      </c>
      <c r="K64" s="126"/>
      <c r="L64" s="111">
        <f>SUM(E64:J64)</f>
        <v>19200</v>
      </c>
      <c r="N64" s="87"/>
    </row>
    <row r="65" spans="2:12" ht="21.95" customHeight="1" x14ac:dyDescent="0.15">
      <c r="D65" s="90" t="s">
        <v>49</v>
      </c>
      <c r="E65" s="33">
        <v>120</v>
      </c>
      <c r="F65" s="138"/>
      <c r="G65" s="139"/>
      <c r="H65" s="138"/>
      <c r="I65" s="139"/>
      <c r="J65" s="134">
        <f>-E65</f>
        <v>-120</v>
      </c>
      <c r="K65" s="135"/>
      <c r="L65" s="26"/>
    </row>
    <row r="66" spans="2:12" ht="21.95" customHeight="1" x14ac:dyDescent="0.15">
      <c r="D66" s="90" t="s">
        <v>50</v>
      </c>
      <c r="E66" s="111">
        <f>+E62*E65</f>
        <v>20670</v>
      </c>
      <c r="F66" s="125"/>
      <c r="G66" s="126"/>
      <c r="H66" s="149"/>
      <c r="I66" s="149"/>
      <c r="J66" s="125">
        <f>+J62*J65</f>
        <v>-1470</v>
      </c>
      <c r="K66" s="126"/>
      <c r="L66" s="111">
        <f>SUM(E66:J66)</f>
        <v>19200</v>
      </c>
    </row>
    <row r="68" spans="2:12" ht="26.25" customHeight="1" x14ac:dyDescent="0.15">
      <c r="B68" s="91"/>
      <c r="C68" s="91"/>
      <c r="E68" s="159"/>
      <c r="F68" s="159"/>
      <c r="G68" s="159"/>
      <c r="H68" s="159"/>
      <c r="I68" s="159"/>
      <c r="J68" s="159"/>
      <c r="K68" s="159"/>
      <c r="L68" s="159"/>
    </row>
    <row r="69" spans="2:12" ht="17.100000000000001" customHeight="1" x14ac:dyDescent="0.15">
      <c r="E69" s="92" t="s">
        <v>51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15">
      <c r="E70" s="159"/>
      <c r="F70" s="159"/>
      <c r="G70" s="159"/>
      <c r="H70" s="159"/>
      <c r="I70" s="159"/>
      <c r="J70" s="159"/>
      <c r="K70" s="159"/>
      <c r="L70" s="159"/>
    </row>
    <row r="71" spans="2:12" ht="17.100000000000001" customHeight="1" x14ac:dyDescent="0.15">
      <c r="E71" s="92" t="s">
        <v>52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</mergeCells>
  <conditionalFormatting sqref="E14:O16 E17:L20 N17:O20 E21:O60">
    <cfRule type="expression" dxfId="17" priority="13" stopIfTrue="1">
      <formula>AND(MONTH($D14)&lt;&gt;MONTH($K$7), NOT(ISBLANK($D14)))</formula>
    </cfRule>
    <cfRule type="expression" dxfId="16" priority="14" stopIfTrue="1">
      <formula>AND($N14&lt;&gt;"Y",NOT(ISBLANK($D14)))</formula>
    </cfRule>
    <cfRule type="expression" dxfId="15" priority="15">
      <formula>AND($O14&lt;&gt;"Y",NOT(ISBLANK($D14)))</formula>
    </cfRule>
  </conditionalFormatting>
  <conditionalFormatting sqref="M17">
    <cfRule type="expression" dxfId="14" priority="10" stopIfTrue="1">
      <formula>AND(MONTH($D17)&lt;&gt;MONTH($K$7), NOT(ISBLANK($D17)))</formula>
    </cfRule>
    <cfRule type="expression" dxfId="13" priority="11" stopIfTrue="1">
      <formula>AND($N17&lt;&gt;"Y",NOT(ISBLANK($D17)))</formula>
    </cfRule>
    <cfRule type="expression" dxfId="12" priority="12">
      <formula>AND($O17&lt;&gt;"Y",NOT(ISBLANK($D17)))</formula>
    </cfRule>
  </conditionalFormatting>
  <conditionalFormatting sqref="M18">
    <cfRule type="expression" dxfId="11" priority="7" stopIfTrue="1">
      <formula>AND(MONTH($D18)&lt;&gt;MONTH($K$7), NOT(ISBLANK($D18)))</formula>
    </cfRule>
    <cfRule type="expression" dxfId="10" priority="8" stopIfTrue="1">
      <formula>AND($N18&lt;&gt;"Y",NOT(ISBLANK($D18)))</formula>
    </cfRule>
    <cfRule type="expression" dxfId="9" priority="9">
      <formula>AND($O18&lt;&gt;"Y",NOT(ISBLANK($D18)))</formula>
    </cfRule>
  </conditionalFormatting>
  <conditionalFormatting sqref="M19">
    <cfRule type="expression" dxfId="8" priority="4" stopIfTrue="1">
      <formula>AND(MONTH($D19)&lt;&gt;MONTH($K$7), NOT(ISBLANK($D19)))</formula>
    </cfRule>
    <cfRule type="expression" dxfId="7" priority="5" stopIfTrue="1">
      <formula>AND($N19&lt;&gt;"Y",NOT(ISBLANK($D19)))</formula>
    </cfRule>
    <cfRule type="expression" dxfId="6" priority="6">
      <formula>AND($O19&lt;&gt;"Y",NOT(ISBLANK($D19)))</formula>
    </cfRule>
  </conditionalFormatting>
  <conditionalFormatting sqref="M20">
    <cfRule type="expression" dxfId="5" priority="1" stopIfTrue="1">
      <formula>AND(MONTH($D20)&lt;&gt;MONTH($K$7), NOT(ISBLANK($D20)))</formula>
    </cfRule>
    <cfRule type="expression" dxfId="4" priority="2" stopIfTrue="1">
      <formula>AND($N20&lt;&gt;"Y",NOT(ISBLANK($D20)))</formula>
    </cfRule>
    <cfRule type="expression" dxfId="3" priority="3">
      <formula>AND($O20&lt;&gt;"Y",NOT(ISBLANK($D20)))</formula>
    </cfRule>
  </conditionalFormatting>
  <hyperlinks>
    <hyperlink ref="K11" r:id="rId1" xr:uid="{00000000-0004-0000-0A00-000000000000}"/>
  </hyperlinks>
  <pageMargins left="0.75" right="0.75" top="0.5" bottom="0.5" header="0.5" footer="0"/>
  <pageSetup scale="55" orientation="portrait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6"/>
    <pageSetUpPr fitToPage="1"/>
  </sheetPr>
  <dimension ref="B2:S71"/>
  <sheetViews>
    <sheetView showGridLines="0" showZeros="0" topLeftCell="A5" zoomScaleNormal="100" workbookViewId="0" xr3:uid="{FF0BDA26-1AD6-5648-BD9A-E01AA4DDCA7C}">
      <selection activeCell="K7" sqref="K7:L7"/>
    </sheetView>
  </sheetViews>
  <sheetFormatPr defaultColWidth="8.8984375" defaultRowHeight="14.25" x14ac:dyDescent="0.2"/>
  <cols>
    <col min="1" max="1" width="2.6953125" style="58" customWidth="1"/>
    <col min="2" max="2" width="11.32421875" style="58" customWidth="1"/>
    <col min="3" max="3" width="5.2578125" style="58" customWidth="1"/>
    <col min="4" max="4" width="13.88671875" style="58" customWidth="1"/>
    <col min="5" max="5" width="10.24609375" style="58" customWidth="1"/>
    <col min="6" max="6" width="9.3046875" style="58" customWidth="1"/>
    <col min="7" max="7" width="1.75" style="58" customWidth="1"/>
    <col min="8" max="8" width="9.3046875" style="58" customWidth="1"/>
    <col min="9" max="9" width="1.75" style="58" customWidth="1"/>
    <col min="10" max="10" width="6.7421875" style="58" customWidth="1"/>
    <col min="11" max="11" width="4.3125" style="58" customWidth="1"/>
    <col min="12" max="12" width="23.734375" style="58" customWidth="1"/>
    <col min="13" max="13" width="31.015625" style="58" bestFit="1" customWidth="1"/>
    <col min="14" max="15" width="12.67578125" style="58" customWidth="1"/>
    <col min="16" max="17" width="8.8984375" style="58"/>
    <col min="18" max="18" width="10.3828125" style="58" bestFit="1" customWidth="1"/>
    <col min="19" max="19" width="12.26953125" style="58" bestFit="1" customWidth="1"/>
    <col min="20" max="16384" width="8.8984375" style="58"/>
  </cols>
  <sheetData>
    <row r="2" spans="2:18" ht="27" x14ac:dyDescent="0.3">
      <c r="B2" s="57"/>
      <c r="C2" s="57"/>
      <c r="I2" s="59"/>
      <c r="J2" s="59"/>
      <c r="L2" s="60" t="s">
        <v>30</v>
      </c>
    </row>
    <row r="3" spans="2:18" ht="12.75" x14ac:dyDescent="0.15">
      <c r="B3" s="57"/>
      <c r="C3" s="57"/>
      <c r="I3" s="59"/>
      <c r="J3" s="59"/>
    </row>
    <row r="4" spans="2:18" ht="27" x14ac:dyDescent="0.15">
      <c r="B4" s="61"/>
      <c r="C4" s="62"/>
      <c r="I4" s="59"/>
      <c r="J4" s="59"/>
    </row>
    <row r="5" spans="2:18" s="64" customFormat="1" ht="12.75" x14ac:dyDescent="0.15">
      <c r="B5" s="63"/>
      <c r="C5" s="63"/>
      <c r="I5" s="65"/>
      <c r="J5" s="65"/>
    </row>
    <row r="6" spans="2:18" s="64" customFormat="1" ht="17.100000000000001" customHeight="1" x14ac:dyDescent="0.15">
      <c r="B6" s="66" t="s">
        <v>1</v>
      </c>
      <c r="C6" s="66"/>
      <c r="D6" s="156"/>
      <c r="E6" s="156"/>
      <c r="F6" s="67"/>
      <c r="G6" s="68" t="s">
        <v>2</v>
      </c>
      <c r="I6" s="68"/>
      <c r="J6" s="68"/>
      <c r="K6" s="157">
        <v>42917</v>
      </c>
      <c r="L6" s="157"/>
    </row>
    <row r="7" spans="2:18" s="64" customFormat="1" ht="17.100000000000001" customHeight="1" x14ac:dyDescent="0.15">
      <c r="B7" s="66" t="s">
        <v>3</v>
      </c>
      <c r="C7" s="66"/>
      <c r="D7" s="156"/>
      <c r="E7" s="156"/>
      <c r="F7" s="67"/>
      <c r="G7" s="68" t="s">
        <v>4</v>
      </c>
      <c r="I7" s="68"/>
      <c r="J7" s="68"/>
      <c r="K7" s="141">
        <f>EOMONTH(K6,0)</f>
        <v>42947</v>
      </c>
      <c r="L7" s="141"/>
    </row>
    <row r="8" spans="2:18" s="64" customFormat="1" ht="17.100000000000001" customHeight="1" x14ac:dyDescent="0.15">
      <c r="B8" s="66" t="s">
        <v>5</v>
      </c>
      <c r="C8" s="66"/>
      <c r="D8" s="156"/>
      <c r="E8" s="156"/>
      <c r="F8" s="67"/>
      <c r="G8" s="69"/>
      <c r="I8" s="70"/>
      <c r="J8" s="70"/>
      <c r="K8" s="71"/>
      <c r="L8" s="71"/>
    </row>
    <row r="9" spans="2:18" s="64" customFormat="1" ht="17.100000000000001" customHeight="1" x14ac:dyDescent="0.15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15">
      <c r="B10" s="68" t="s">
        <v>6</v>
      </c>
      <c r="C10" s="68"/>
      <c r="D10" s="158" t="s">
        <v>7</v>
      </c>
      <c r="E10" s="158"/>
      <c r="F10" s="72"/>
      <c r="G10" s="68" t="s">
        <v>8</v>
      </c>
      <c r="I10" s="68"/>
      <c r="J10" s="68"/>
      <c r="K10" s="159" t="s">
        <v>9</v>
      </c>
      <c r="L10" s="159"/>
    </row>
    <row r="11" spans="2:18" s="64" customFormat="1" ht="17.100000000000001" customHeight="1" x14ac:dyDescent="0.15">
      <c r="B11" s="68" t="s">
        <v>10</v>
      </c>
      <c r="C11" s="68"/>
      <c r="D11" s="168" t="s">
        <v>11</v>
      </c>
      <c r="E11" s="168"/>
      <c r="F11" s="72"/>
      <c r="G11" s="68" t="s">
        <v>12</v>
      </c>
      <c r="I11" s="68"/>
      <c r="J11" s="68"/>
      <c r="K11" s="119" t="s">
        <v>13</v>
      </c>
      <c r="L11" s="168"/>
    </row>
    <row r="12" spans="2:18" ht="18.75" customHeight="1" x14ac:dyDescent="0.15">
      <c r="D12" s="73"/>
    </row>
    <row r="13" spans="2:18" ht="30" customHeight="1" x14ac:dyDescent="0.15">
      <c r="B13" s="169" t="s">
        <v>31</v>
      </c>
      <c r="C13" s="170"/>
      <c r="D13" s="171"/>
      <c r="E13" s="117" t="s">
        <v>32</v>
      </c>
      <c r="F13" s="172" t="s">
        <v>33</v>
      </c>
      <c r="G13" s="172"/>
      <c r="H13" s="173" t="s">
        <v>34</v>
      </c>
      <c r="I13" s="173"/>
      <c r="J13" s="173" t="s">
        <v>35</v>
      </c>
      <c r="K13" s="173"/>
      <c r="L13" s="74" t="s">
        <v>36</v>
      </c>
      <c r="M13" s="75" t="s">
        <v>37</v>
      </c>
      <c r="N13" s="76" t="s">
        <v>38</v>
      </c>
      <c r="O13" s="76" t="s">
        <v>39</v>
      </c>
    </row>
    <row r="14" spans="2:18" ht="21.95" customHeight="1" x14ac:dyDescent="0.15">
      <c r="B14" s="160">
        <f>D14</f>
        <v>42912</v>
      </c>
      <c r="C14" s="161"/>
      <c r="D14" s="77">
        <f>IF($K$6="","",IF(WEEKDAY($K$6)&lt;&gt;2,K6-(WEEKDAY(K6)-2),K6))</f>
        <v>42912</v>
      </c>
      <c r="E14" s="78">
        <f t="shared" ref="E14:E20" si="0">+(H14-F14)*24</f>
        <v>0</v>
      </c>
      <c r="F14" s="162"/>
      <c r="G14" s="163"/>
      <c r="H14" s="164"/>
      <c r="I14" s="165"/>
      <c r="J14" s="166"/>
      <c r="K14" s="167"/>
      <c r="L14" s="79">
        <f t="shared" ref="L14" si="1">IF(SUM(E14-J14)&gt;24,"You've entered more than 24 hours.",SUM(E14-J14))</f>
        <v>0</v>
      </c>
      <c r="M14" s="80"/>
      <c r="N14" s="81"/>
      <c r="O14" s="40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5" customHeight="1" x14ac:dyDescent="0.15">
      <c r="B15" s="160">
        <f t="shared" ref="B15:B20" si="3">D15</f>
        <v>42913</v>
      </c>
      <c r="C15" s="161"/>
      <c r="D15" s="77">
        <f t="shared" ref="D15:D28" si="4">IF($K$6="","",IF(D14="","",IF(D14+1&gt;$K$7,"",D14+1)))</f>
        <v>42913</v>
      </c>
      <c r="E15" s="78">
        <f t="shared" si="0"/>
        <v>0</v>
      </c>
      <c r="F15" s="162"/>
      <c r="G15" s="163"/>
      <c r="H15" s="164"/>
      <c r="I15" s="165"/>
      <c r="J15" s="166"/>
      <c r="K15" s="167"/>
      <c r="L15" s="83">
        <f t="shared" ref="L15" si="5">IF(SUM(E15-J15)&gt;24,"You've entered more than 24 hours.",SUM(E15-J15))</f>
        <v>0</v>
      </c>
      <c r="M15" s="80"/>
      <c r="N15" s="84"/>
      <c r="O15" s="40"/>
      <c r="P15" s="82"/>
      <c r="R15" s="58">
        <f t="shared" si="2"/>
        <v>0</v>
      </c>
    </row>
    <row r="16" spans="2:18" ht="21.95" customHeight="1" x14ac:dyDescent="0.15">
      <c r="B16" s="160">
        <f t="shared" si="3"/>
        <v>42914</v>
      </c>
      <c r="C16" s="161"/>
      <c r="D16" s="77">
        <f t="shared" si="4"/>
        <v>42914</v>
      </c>
      <c r="E16" s="78">
        <f t="shared" si="0"/>
        <v>0</v>
      </c>
      <c r="F16" s="128"/>
      <c r="G16" s="129"/>
      <c r="H16" s="136"/>
      <c r="I16" s="137"/>
      <c r="J16" s="130"/>
      <c r="K16" s="131"/>
      <c r="L16" s="83">
        <f t="shared" ref="L16:L19" si="6">IF(SUM(E16-J16)&gt;24,"You've entered more than 24 hours.",SUM(E16-J16))</f>
        <v>0</v>
      </c>
      <c r="M16" s="80"/>
      <c r="N16" s="40"/>
      <c r="O16" s="40"/>
      <c r="P16" s="82"/>
      <c r="R16" s="58">
        <f>IF(ISERR(MONTH(D16)),0,IF(MONTH(D16)&lt;&gt;MONTH(K$7),0,IF(AND(WEEKDAY(D16)&lt;&gt;1,WEEKDAY(D16)&lt;&gt;7),8,0)))</f>
        <v>0</v>
      </c>
    </row>
    <row r="17" spans="2:19" ht="21.95" customHeight="1" x14ac:dyDescent="0.15">
      <c r="B17" s="160">
        <f t="shared" si="3"/>
        <v>42915</v>
      </c>
      <c r="C17" s="161"/>
      <c r="D17" s="77">
        <f t="shared" si="4"/>
        <v>42915</v>
      </c>
      <c r="E17" s="78">
        <f t="shared" si="0"/>
        <v>0</v>
      </c>
      <c r="F17" s="128"/>
      <c r="G17" s="129"/>
      <c r="H17" s="136"/>
      <c r="I17" s="137"/>
      <c r="J17" s="130"/>
      <c r="K17" s="131"/>
      <c r="L17" s="83">
        <f t="shared" si="6"/>
        <v>0</v>
      </c>
      <c r="M17" s="80"/>
      <c r="N17" s="40"/>
      <c r="O17" s="40"/>
      <c r="P17" s="82"/>
      <c r="R17" s="58">
        <f t="shared" ref="R17:R20" si="7">IF(ISERR(MONTH(D17)),0,IF(MONTH(D17)&lt;&gt;MONTH(K$7),0,IF(AND(WEEKDAY(D17)&lt;&gt;1,WEEKDAY(D17)&lt;&gt;7),8,0)))</f>
        <v>0</v>
      </c>
    </row>
    <row r="18" spans="2:19" ht="21.95" customHeight="1" x14ac:dyDescent="0.15">
      <c r="B18" s="160">
        <f t="shared" si="3"/>
        <v>42916</v>
      </c>
      <c r="C18" s="161"/>
      <c r="D18" s="77">
        <f t="shared" si="4"/>
        <v>42916</v>
      </c>
      <c r="E18" s="78">
        <f t="shared" si="0"/>
        <v>0</v>
      </c>
      <c r="F18" s="128"/>
      <c r="G18" s="129"/>
      <c r="H18" s="136"/>
      <c r="I18" s="137"/>
      <c r="J18" s="130"/>
      <c r="K18" s="131"/>
      <c r="L18" s="83">
        <f t="shared" si="6"/>
        <v>0</v>
      </c>
      <c r="M18" s="80"/>
      <c r="N18" s="40"/>
      <c r="O18" s="40"/>
      <c r="P18" s="82"/>
      <c r="R18" s="58">
        <f t="shared" si="7"/>
        <v>0</v>
      </c>
    </row>
    <row r="19" spans="2:19" ht="21.95" customHeight="1" x14ac:dyDescent="0.15">
      <c r="B19" s="160">
        <f t="shared" si="3"/>
        <v>42917</v>
      </c>
      <c r="C19" s="161"/>
      <c r="D19" s="77">
        <f t="shared" si="4"/>
        <v>42917</v>
      </c>
      <c r="E19" s="78">
        <f t="shared" si="0"/>
        <v>0</v>
      </c>
      <c r="F19" s="128"/>
      <c r="G19" s="129"/>
      <c r="H19" s="136"/>
      <c r="I19" s="137"/>
      <c r="J19" s="130"/>
      <c r="K19" s="131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5" customHeight="1" x14ac:dyDescent="0.15">
      <c r="B20" s="160">
        <f t="shared" si="3"/>
        <v>42918</v>
      </c>
      <c r="C20" s="161"/>
      <c r="D20" s="77">
        <f t="shared" si="4"/>
        <v>42918</v>
      </c>
      <c r="E20" s="78">
        <f t="shared" si="0"/>
        <v>0</v>
      </c>
      <c r="F20" s="162"/>
      <c r="G20" s="163"/>
      <c r="H20" s="164"/>
      <c r="I20" s="165"/>
      <c r="J20" s="166"/>
      <c r="K20" s="167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5" customHeight="1" x14ac:dyDescent="0.15">
      <c r="B21" s="85"/>
      <c r="C21" s="85" t="s">
        <v>40</v>
      </c>
      <c r="D21" s="77"/>
      <c r="E21" s="115">
        <f>SUBTOTAL(9,E14:E20)</f>
        <v>0</v>
      </c>
      <c r="F21" s="174"/>
      <c r="G21" s="175"/>
      <c r="H21" s="176"/>
      <c r="I21" s="176"/>
      <c r="J21" s="174">
        <f>SUBTOTAL(9,J14:J20)</f>
        <v>0</v>
      </c>
      <c r="K21" s="175"/>
      <c r="L21" s="86">
        <f>SUBTOTAL(9,L14:L20)</f>
        <v>0</v>
      </c>
      <c r="M21" s="80"/>
      <c r="N21" s="84"/>
      <c r="O21" s="84"/>
      <c r="P21" s="87"/>
      <c r="Q21" s="87">
        <f>SUBTOTAL(9,L14:L20)</f>
        <v>0</v>
      </c>
      <c r="R21" s="58">
        <f>SUBTOTAL(9,R14:R20)</f>
        <v>0</v>
      </c>
      <c r="S21" s="87">
        <f>SUBTOTAL(9,R14:R20)</f>
        <v>0</v>
      </c>
    </row>
    <row r="22" spans="2:19" ht="21.95" customHeight="1" x14ac:dyDescent="0.15">
      <c r="B22" s="160">
        <f>D22</f>
        <v>42919</v>
      </c>
      <c r="C22" s="161"/>
      <c r="D22" s="77">
        <f>IF($K$6="","",IF(D20="","",IF(D20+1&gt;$K$7,"",D20+1)))</f>
        <v>42919</v>
      </c>
      <c r="E22" s="78">
        <f t="shared" ref="E22:E28" si="9">+(H22-F22)*24</f>
        <v>0</v>
      </c>
      <c r="F22" s="128"/>
      <c r="G22" s="129"/>
      <c r="H22" s="136"/>
      <c r="I22" s="137"/>
      <c r="J22" s="130"/>
      <c r="K22" s="131"/>
      <c r="L22" s="83">
        <f t="shared" ref="L22:L24" si="10">IF(SUM(E22-J22)&gt;24,"You've entered more than 24 hours.",SUM(E22-J22))</f>
        <v>0</v>
      </c>
      <c r="M22" s="80"/>
      <c r="N22" s="40"/>
      <c r="O22" s="40"/>
      <c r="R22" s="58">
        <f t="shared" ref="R22:R27" si="11">IF(ISERR(MONTH(D22)),0,IF(MONTH(D22)&lt;&gt;MONTH(K$7),0,IF(AND(WEEKDAY(D22)&lt;&gt;1,WEEKDAY(D22)&lt;&gt;7),8,0)))</f>
        <v>8</v>
      </c>
    </row>
    <row r="23" spans="2:19" ht="21.95" customHeight="1" x14ac:dyDescent="0.15">
      <c r="B23" s="160">
        <f t="shared" ref="B23:B28" si="12">D23</f>
        <v>42920</v>
      </c>
      <c r="C23" s="161"/>
      <c r="D23" s="77">
        <f t="shared" si="4"/>
        <v>42920</v>
      </c>
      <c r="E23" s="78">
        <f t="shared" si="9"/>
        <v>0</v>
      </c>
      <c r="F23" s="128"/>
      <c r="G23" s="129"/>
      <c r="H23" s="136"/>
      <c r="I23" s="137"/>
      <c r="J23" s="130"/>
      <c r="K23" s="131"/>
      <c r="L23" s="83">
        <f t="shared" si="10"/>
        <v>0</v>
      </c>
      <c r="M23" s="80"/>
      <c r="N23" s="40"/>
      <c r="O23" s="40"/>
      <c r="R23" s="58">
        <f t="shared" si="11"/>
        <v>8</v>
      </c>
    </row>
    <row r="24" spans="2:19" ht="21.95" customHeight="1" x14ac:dyDescent="0.15">
      <c r="B24" s="160">
        <f t="shared" si="12"/>
        <v>42921</v>
      </c>
      <c r="C24" s="161"/>
      <c r="D24" s="77">
        <f>IF($K$6="","",IF(D23="","",IF(D23+1&gt;$K$7,"",D23+1)))</f>
        <v>42921</v>
      </c>
      <c r="E24" s="78">
        <f t="shared" si="9"/>
        <v>0</v>
      </c>
      <c r="F24" s="128"/>
      <c r="G24" s="129"/>
      <c r="H24" s="136"/>
      <c r="I24" s="137"/>
      <c r="J24" s="130"/>
      <c r="K24" s="131"/>
      <c r="L24" s="83">
        <f t="shared" si="10"/>
        <v>0</v>
      </c>
      <c r="M24" s="80"/>
      <c r="N24" s="40"/>
      <c r="O24" s="40"/>
      <c r="R24" s="58">
        <f t="shared" si="11"/>
        <v>8</v>
      </c>
    </row>
    <row r="25" spans="2:19" ht="21.95" customHeight="1" x14ac:dyDescent="0.15">
      <c r="B25" s="160">
        <f t="shared" si="12"/>
        <v>42922</v>
      </c>
      <c r="C25" s="161"/>
      <c r="D25" s="77">
        <f t="shared" si="4"/>
        <v>42922</v>
      </c>
      <c r="E25" s="78">
        <f t="shared" si="9"/>
        <v>0</v>
      </c>
      <c r="F25" s="128"/>
      <c r="G25" s="129"/>
      <c r="H25" s="136"/>
      <c r="I25" s="137"/>
      <c r="J25" s="130"/>
      <c r="K25" s="131"/>
      <c r="L25" s="83">
        <f t="shared" ref="L25:L27" si="13">IF(SUM(E25-J25)&gt;24,"You've entered more than 24 hours.",SUM(E25-J25))</f>
        <v>0</v>
      </c>
      <c r="M25" s="80"/>
      <c r="N25" s="40"/>
      <c r="O25" s="40"/>
      <c r="R25" s="58">
        <f t="shared" si="11"/>
        <v>8</v>
      </c>
    </row>
    <row r="26" spans="2:19" ht="21.95" customHeight="1" x14ac:dyDescent="0.15">
      <c r="B26" s="160">
        <f t="shared" si="12"/>
        <v>42923</v>
      </c>
      <c r="C26" s="161"/>
      <c r="D26" s="77">
        <f t="shared" si="4"/>
        <v>42923</v>
      </c>
      <c r="E26" s="78">
        <f t="shared" si="9"/>
        <v>0</v>
      </c>
      <c r="F26" s="128"/>
      <c r="G26" s="129"/>
      <c r="H26" s="136"/>
      <c r="I26" s="137"/>
      <c r="J26" s="130"/>
      <c r="K26" s="131"/>
      <c r="L26" s="83">
        <f t="shared" si="13"/>
        <v>0</v>
      </c>
      <c r="M26" s="80"/>
      <c r="N26" s="40"/>
      <c r="O26" s="40"/>
      <c r="R26" s="58">
        <f t="shared" si="11"/>
        <v>8</v>
      </c>
    </row>
    <row r="27" spans="2:19" ht="21.95" customHeight="1" x14ac:dyDescent="0.15">
      <c r="B27" s="160">
        <f t="shared" si="12"/>
        <v>42924</v>
      </c>
      <c r="C27" s="161"/>
      <c r="D27" s="77">
        <f t="shared" si="4"/>
        <v>42924</v>
      </c>
      <c r="E27" s="78">
        <f t="shared" si="9"/>
        <v>0</v>
      </c>
      <c r="F27" s="162"/>
      <c r="G27" s="163"/>
      <c r="H27" s="164"/>
      <c r="I27" s="165"/>
      <c r="J27" s="166"/>
      <c r="K27" s="167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5" customHeight="1" x14ac:dyDescent="0.15">
      <c r="B28" s="160">
        <f t="shared" si="12"/>
        <v>42925</v>
      </c>
      <c r="C28" s="161"/>
      <c r="D28" s="77">
        <f t="shared" si="4"/>
        <v>42925</v>
      </c>
      <c r="E28" s="78">
        <f t="shared" si="9"/>
        <v>0</v>
      </c>
      <c r="F28" s="162"/>
      <c r="G28" s="163"/>
      <c r="H28" s="164"/>
      <c r="I28" s="165"/>
      <c r="J28" s="166"/>
      <c r="K28" s="167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5" customHeight="1" x14ac:dyDescent="0.15">
      <c r="B29" s="116"/>
      <c r="C29" s="85" t="s">
        <v>40</v>
      </c>
      <c r="D29" s="77"/>
      <c r="E29" s="115">
        <f>SUBTOTAL(9,E22:E28)</f>
        <v>0</v>
      </c>
      <c r="F29" s="174"/>
      <c r="G29" s="175"/>
      <c r="H29" s="176"/>
      <c r="I29" s="176"/>
      <c r="J29" s="174"/>
      <c r="K29" s="175"/>
      <c r="L29" s="86">
        <f>SUBTOTAL(9,L22:L28)</f>
        <v>0</v>
      </c>
      <c r="M29" s="80"/>
      <c r="N29" s="84"/>
      <c r="O29" s="84"/>
      <c r="P29" s="87">
        <f>SUBTOTAL(9,L14:L28)</f>
        <v>0</v>
      </c>
      <c r="Q29" s="87">
        <f>SUBTOTAL(9,L14:L28)</f>
        <v>0</v>
      </c>
      <c r="R29" s="58">
        <f>SUBTOTAL(9,R22:R28)</f>
        <v>40</v>
      </c>
      <c r="S29" s="87">
        <f>SUBTOTAL(9,R14:R28)</f>
        <v>40</v>
      </c>
    </row>
    <row r="30" spans="2:19" ht="21.95" customHeight="1" x14ac:dyDescent="0.15">
      <c r="B30" s="160">
        <f>D30</f>
        <v>42926</v>
      </c>
      <c r="C30" s="161"/>
      <c r="D30" s="77">
        <f>IF($K$6="","",IF(D28="","",IF(D28+1&gt;$K$7,"",D28+1)))</f>
        <v>42926</v>
      </c>
      <c r="E30" s="78">
        <f t="shared" ref="E30:E36" si="15">+(H30-F30)*24</f>
        <v>0</v>
      </c>
      <c r="F30" s="162"/>
      <c r="G30" s="163"/>
      <c r="H30" s="164"/>
      <c r="I30" s="165"/>
      <c r="J30" s="166"/>
      <c r="K30" s="167"/>
      <c r="L30" s="83">
        <f t="shared" ref="L30:L32" si="16">IF(SUM(E30-J30)&gt;24,"You've entered more than 24 hours.",SUM(E30-J30))</f>
        <v>0</v>
      </c>
      <c r="M30" s="80"/>
      <c r="N30" s="40"/>
      <c r="O30" s="84"/>
      <c r="R30" s="58">
        <f t="shared" ref="R30:R36" si="17">IF(ISERR(MONTH(D30)),0,IF(MONTH(D30)&lt;&gt;MONTH(K$7),0,IF(AND(WEEKDAY(D30)&lt;&gt;1,WEEKDAY(D30)&lt;&gt;7),8,0)))</f>
        <v>8</v>
      </c>
    </row>
    <row r="31" spans="2:19" ht="21.95" customHeight="1" x14ac:dyDescent="0.15">
      <c r="B31" s="160">
        <f t="shared" ref="B31:B36" si="18">D31</f>
        <v>42927</v>
      </c>
      <c r="C31" s="161"/>
      <c r="D31" s="77">
        <f t="shared" ref="D31:D36" si="19">IF($K$6="","",IF(D30="","",IF(D30+1&gt;$K$7,"",D30+1)))</f>
        <v>42927</v>
      </c>
      <c r="E31" s="78">
        <f t="shared" si="15"/>
        <v>0</v>
      </c>
      <c r="F31" s="162"/>
      <c r="G31" s="163"/>
      <c r="H31" s="164"/>
      <c r="I31" s="165"/>
      <c r="J31" s="166"/>
      <c r="K31" s="167"/>
      <c r="L31" s="83">
        <f t="shared" si="16"/>
        <v>0</v>
      </c>
      <c r="M31" s="80"/>
      <c r="N31" s="40"/>
      <c r="O31" s="84"/>
      <c r="R31" s="58">
        <f t="shared" si="17"/>
        <v>8</v>
      </c>
    </row>
    <row r="32" spans="2:19" ht="21.95" customHeight="1" x14ac:dyDescent="0.15">
      <c r="B32" s="160">
        <f t="shared" si="18"/>
        <v>42928</v>
      </c>
      <c r="C32" s="161"/>
      <c r="D32" s="77">
        <f>IF($K$6="","",IF(D31="","",IF(D31+1&gt;$K$7,"",D31+1)))</f>
        <v>42928</v>
      </c>
      <c r="E32" s="78">
        <f t="shared" si="15"/>
        <v>0</v>
      </c>
      <c r="F32" s="162"/>
      <c r="G32" s="163"/>
      <c r="H32" s="164"/>
      <c r="I32" s="165"/>
      <c r="J32" s="166"/>
      <c r="K32" s="167"/>
      <c r="L32" s="83">
        <f t="shared" si="16"/>
        <v>0</v>
      </c>
      <c r="M32" s="80"/>
      <c r="N32" s="40"/>
      <c r="O32" s="84"/>
      <c r="R32" s="58">
        <f t="shared" si="17"/>
        <v>8</v>
      </c>
    </row>
    <row r="33" spans="2:19" ht="21.95" customHeight="1" x14ac:dyDescent="0.15">
      <c r="B33" s="160">
        <f t="shared" si="18"/>
        <v>42929</v>
      </c>
      <c r="C33" s="161"/>
      <c r="D33" s="77">
        <f t="shared" si="19"/>
        <v>42929</v>
      </c>
      <c r="E33" s="78">
        <f t="shared" si="15"/>
        <v>0</v>
      </c>
      <c r="F33" s="162"/>
      <c r="G33" s="163"/>
      <c r="H33" s="164"/>
      <c r="I33" s="165"/>
      <c r="J33" s="166"/>
      <c r="K33" s="167"/>
      <c r="L33" s="83">
        <f t="shared" ref="L33:L35" si="20">IF(SUM(E33-J33)&gt;24,"You've entered more than 24 hours.",SUM(E33-J33))</f>
        <v>0</v>
      </c>
      <c r="M33" s="80"/>
      <c r="N33" s="40"/>
      <c r="O33" s="84"/>
      <c r="R33" s="58">
        <f t="shared" si="17"/>
        <v>8</v>
      </c>
    </row>
    <row r="34" spans="2:19" ht="21.95" customHeight="1" x14ac:dyDescent="0.15">
      <c r="B34" s="160">
        <f t="shared" si="18"/>
        <v>42930</v>
      </c>
      <c r="C34" s="161"/>
      <c r="D34" s="77">
        <f t="shared" si="19"/>
        <v>42930</v>
      </c>
      <c r="E34" s="78">
        <f t="shared" si="15"/>
        <v>0</v>
      </c>
      <c r="F34" s="162"/>
      <c r="G34" s="163"/>
      <c r="H34" s="164"/>
      <c r="I34" s="165"/>
      <c r="J34" s="166"/>
      <c r="K34" s="167"/>
      <c r="L34" s="83">
        <f t="shared" si="20"/>
        <v>0</v>
      </c>
      <c r="M34" s="80"/>
      <c r="N34" s="40"/>
      <c r="O34" s="84"/>
      <c r="R34" s="58">
        <f t="shared" si="17"/>
        <v>8</v>
      </c>
    </row>
    <row r="35" spans="2:19" ht="21.95" customHeight="1" x14ac:dyDescent="0.15">
      <c r="B35" s="160">
        <f t="shared" si="18"/>
        <v>42931</v>
      </c>
      <c r="C35" s="161"/>
      <c r="D35" s="77">
        <f t="shared" si="19"/>
        <v>42931</v>
      </c>
      <c r="E35" s="78">
        <f t="shared" si="15"/>
        <v>0</v>
      </c>
      <c r="F35" s="162"/>
      <c r="G35" s="163"/>
      <c r="H35" s="164"/>
      <c r="I35" s="165"/>
      <c r="J35" s="166"/>
      <c r="K35" s="167"/>
      <c r="L35" s="83">
        <f t="shared" si="20"/>
        <v>0</v>
      </c>
      <c r="M35" s="80"/>
      <c r="N35" s="84"/>
      <c r="O35" s="84"/>
      <c r="R35" s="58">
        <f t="shared" si="17"/>
        <v>0</v>
      </c>
    </row>
    <row r="36" spans="2:19" ht="21.95" customHeight="1" x14ac:dyDescent="0.15">
      <c r="B36" s="160">
        <f t="shared" si="18"/>
        <v>42932</v>
      </c>
      <c r="C36" s="161"/>
      <c r="D36" s="77">
        <f t="shared" si="19"/>
        <v>42932</v>
      </c>
      <c r="E36" s="78">
        <f t="shared" si="15"/>
        <v>0</v>
      </c>
      <c r="F36" s="162"/>
      <c r="G36" s="163"/>
      <c r="H36" s="164"/>
      <c r="I36" s="165"/>
      <c r="J36" s="166"/>
      <c r="K36" s="167"/>
      <c r="L36" s="83">
        <f t="shared" ref="L36" si="21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5" customHeight="1" x14ac:dyDescent="0.15">
      <c r="B37" s="116"/>
      <c r="C37" s="85" t="s">
        <v>40</v>
      </c>
      <c r="D37" s="77"/>
      <c r="E37" s="115">
        <f>SUBTOTAL(9,E30:E36)</f>
        <v>0</v>
      </c>
      <c r="F37" s="174"/>
      <c r="G37" s="175"/>
      <c r="H37" s="176"/>
      <c r="I37" s="176"/>
      <c r="J37" s="174"/>
      <c r="K37" s="175"/>
      <c r="L37" s="86">
        <f>SUBTOTAL(9,L30:L36)</f>
        <v>0</v>
      </c>
      <c r="M37" s="80"/>
      <c r="N37" s="84"/>
      <c r="O37" s="84"/>
      <c r="P37" s="87">
        <f>SUBTOTAL(9,L30:L36)</f>
        <v>0</v>
      </c>
      <c r="Q37" s="87">
        <f>SUBTOTAL(9,L14:L36)</f>
        <v>0</v>
      </c>
      <c r="R37" s="58">
        <f>SUBTOTAL(9,R30:R36)</f>
        <v>40</v>
      </c>
      <c r="S37" s="87">
        <f>SUBTOTAL(9,R14:R36)</f>
        <v>80</v>
      </c>
    </row>
    <row r="38" spans="2:19" ht="21.95" customHeight="1" x14ac:dyDescent="0.15">
      <c r="B38" s="160">
        <f>D38</f>
        <v>42933</v>
      </c>
      <c r="C38" s="161"/>
      <c r="D38" s="77">
        <f>IF($K$6="","",IF(D36="","",IF(D36+1&gt;$K$7,"",D36+1)))</f>
        <v>42933</v>
      </c>
      <c r="E38" s="78">
        <f t="shared" ref="E38:E44" si="22">+(H38-F38)*24</f>
        <v>0</v>
      </c>
      <c r="F38" s="128"/>
      <c r="G38" s="129"/>
      <c r="H38" s="136"/>
      <c r="I38" s="137"/>
      <c r="J38" s="130"/>
      <c r="K38" s="131"/>
      <c r="L38" s="83">
        <f t="shared" ref="L38:L40" si="23">IF(SUM(E38-J38)&gt;24,"You've entered more than 24 hours.",SUM(E38-J38))</f>
        <v>0</v>
      </c>
      <c r="M38" s="41"/>
      <c r="N38" s="40"/>
      <c r="O38" s="84"/>
      <c r="R38" s="58">
        <f t="shared" ref="R38:R44" si="24">IF(ISERR(MONTH(D38)),0,IF(MONTH(D38)&lt;&gt;MONTH(K$7),0,IF(AND(WEEKDAY(D38)&lt;&gt;1,WEEKDAY(D38)&lt;&gt;7),8,0)))</f>
        <v>8</v>
      </c>
    </row>
    <row r="39" spans="2:19" ht="21.95" customHeight="1" x14ac:dyDescent="0.15">
      <c r="B39" s="160">
        <f t="shared" ref="B39:B44" si="25">D39</f>
        <v>42934</v>
      </c>
      <c r="C39" s="161"/>
      <c r="D39" s="77">
        <f t="shared" ref="D39:D44" si="26">IF($K$6="","",IF(D38="","",IF(D38+1&gt;$K$7,"",D38+1)))</f>
        <v>42934</v>
      </c>
      <c r="E39" s="78">
        <f t="shared" si="22"/>
        <v>0</v>
      </c>
      <c r="F39" s="128"/>
      <c r="G39" s="129"/>
      <c r="H39" s="136"/>
      <c r="I39" s="137"/>
      <c r="J39" s="130"/>
      <c r="K39" s="131"/>
      <c r="L39" s="83">
        <f t="shared" si="23"/>
        <v>0</v>
      </c>
      <c r="M39" s="41"/>
      <c r="N39" s="40"/>
      <c r="O39" s="84"/>
      <c r="R39" s="58">
        <f t="shared" si="24"/>
        <v>8</v>
      </c>
    </row>
    <row r="40" spans="2:19" ht="21.95" customHeight="1" x14ac:dyDescent="0.15">
      <c r="B40" s="160">
        <f t="shared" si="25"/>
        <v>42935</v>
      </c>
      <c r="C40" s="161"/>
      <c r="D40" s="77">
        <f>IF($K$6="","",IF(D39="","",IF(D39+1&gt;$K$7,"",D39+1)))</f>
        <v>42935</v>
      </c>
      <c r="E40" s="78">
        <f t="shared" si="22"/>
        <v>0</v>
      </c>
      <c r="F40" s="128"/>
      <c r="G40" s="129"/>
      <c r="H40" s="136"/>
      <c r="I40" s="137"/>
      <c r="J40" s="130"/>
      <c r="K40" s="131"/>
      <c r="L40" s="83">
        <f t="shared" si="23"/>
        <v>0</v>
      </c>
      <c r="M40" s="41"/>
      <c r="N40" s="40"/>
      <c r="O40" s="84"/>
      <c r="R40" s="58">
        <f t="shared" si="24"/>
        <v>8</v>
      </c>
    </row>
    <row r="41" spans="2:19" ht="21.95" customHeight="1" x14ac:dyDescent="0.15">
      <c r="B41" s="160">
        <f t="shared" si="25"/>
        <v>42936</v>
      </c>
      <c r="C41" s="161"/>
      <c r="D41" s="77">
        <f t="shared" si="26"/>
        <v>42936</v>
      </c>
      <c r="E41" s="78">
        <f t="shared" si="22"/>
        <v>0</v>
      </c>
      <c r="F41" s="128"/>
      <c r="G41" s="129"/>
      <c r="H41" s="136"/>
      <c r="I41" s="137"/>
      <c r="J41" s="130"/>
      <c r="K41" s="131"/>
      <c r="L41" s="83">
        <f t="shared" ref="L41:L43" si="27">IF(SUM(E41-J41)&gt;24,"You've entered more than 24 hours.",SUM(E41-J41))</f>
        <v>0</v>
      </c>
      <c r="M41" s="41"/>
      <c r="N41" s="40"/>
      <c r="O41" s="84"/>
      <c r="R41" s="58">
        <f t="shared" si="24"/>
        <v>8</v>
      </c>
    </row>
    <row r="42" spans="2:19" ht="21.95" customHeight="1" x14ac:dyDescent="0.15">
      <c r="B42" s="160">
        <f t="shared" si="25"/>
        <v>42937</v>
      </c>
      <c r="C42" s="161"/>
      <c r="D42" s="77">
        <f t="shared" si="26"/>
        <v>42937</v>
      </c>
      <c r="E42" s="78">
        <f t="shared" si="22"/>
        <v>0</v>
      </c>
      <c r="F42" s="162"/>
      <c r="G42" s="163"/>
      <c r="H42" s="164"/>
      <c r="I42" s="165"/>
      <c r="J42" s="166"/>
      <c r="K42" s="167"/>
      <c r="L42" s="83">
        <f t="shared" si="27"/>
        <v>0</v>
      </c>
      <c r="M42" s="41"/>
      <c r="N42" s="40"/>
      <c r="O42" s="84"/>
      <c r="R42" s="58">
        <f t="shared" si="24"/>
        <v>8</v>
      </c>
    </row>
    <row r="43" spans="2:19" ht="21.95" customHeight="1" x14ac:dyDescent="0.15">
      <c r="B43" s="160">
        <f t="shared" si="25"/>
        <v>42938</v>
      </c>
      <c r="C43" s="161"/>
      <c r="D43" s="77">
        <f t="shared" si="26"/>
        <v>42938</v>
      </c>
      <c r="E43" s="78">
        <f t="shared" si="22"/>
        <v>0</v>
      </c>
      <c r="F43" s="162"/>
      <c r="G43" s="163"/>
      <c r="H43" s="164"/>
      <c r="I43" s="165"/>
      <c r="J43" s="166"/>
      <c r="K43" s="167"/>
      <c r="L43" s="83">
        <f t="shared" si="27"/>
        <v>0</v>
      </c>
      <c r="M43" s="80"/>
      <c r="N43" s="84"/>
      <c r="O43" s="84"/>
      <c r="R43" s="58">
        <f t="shared" si="24"/>
        <v>0</v>
      </c>
    </row>
    <row r="44" spans="2:19" ht="21.95" customHeight="1" x14ac:dyDescent="0.15">
      <c r="B44" s="160">
        <f t="shared" si="25"/>
        <v>42939</v>
      </c>
      <c r="C44" s="161"/>
      <c r="D44" s="77">
        <f t="shared" si="26"/>
        <v>42939</v>
      </c>
      <c r="E44" s="78">
        <f t="shared" si="22"/>
        <v>0</v>
      </c>
      <c r="F44" s="162"/>
      <c r="G44" s="163"/>
      <c r="H44" s="164"/>
      <c r="I44" s="165"/>
      <c r="J44" s="166"/>
      <c r="K44" s="167"/>
      <c r="L44" s="83">
        <f t="shared" ref="L44" si="28">IF(SUM(E44-J44)&gt;24,"You've entered more than 24 hours.",SUM(E44-J44))</f>
        <v>0</v>
      </c>
      <c r="M44" s="80"/>
      <c r="N44" s="84"/>
      <c r="O44" s="84"/>
      <c r="R44" s="58">
        <f t="shared" si="24"/>
        <v>0</v>
      </c>
    </row>
    <row r="45" spans="2:19" ht="21.95" customHeight="1" x14ac:dyDescent="0.15">
      <c r="B45" s="116"/>
      <c r="C45" s="85" t="s">
        <v>40</v>
      </c>
      <c r="D45" s="77"/>
      <c r="E45" s="115">
        <f>SUBTOTAL(9,E38:E44)</f>
        <v>0</v>
      </c>
      <c r="F45" s="174"/>
      <c r="G45" s="175"/>
      <c r="H45" s="176"/>
      <c r="I45" s="176"/>
      <c r="J45" s="174"/>
      <c r="K45" s="175"/>
      <c r="L45" s="86">
        <f>SUBTOTAL(9,L38:L44)</f>
        <v>0</v>
      </c>
      <c r="M45" s="80"/>
      <c r="N45" s="84"/>
      <c r="O45" s="84"/>
      <c r="P45" s="87">
        <f>SUBTOTAL(9,L30:L44)</f>
        <v>0</v>
      </c>
      <c r="Q45" s="87">
        <f>SUBTOTAL(9,L14:L44)</f>
        <v>0</v>
      </c>
      <c r="R45" s="58">
        <f>SUBTOTAL(9,R38:R44)</f>
        <v>40</v>
      </c>
      <c r="S45" s="87">
        <f>SUBTOTAL(9,R14:R44)</f>
        <v>120</v>
      </c>
    </row>
    <row r="46" spans="2:19" ht="21.95" customHeight="1" x14ac:dyDescent="0.15">
      <c r="B46" s="160">
        <f>D46</f>
        <v>42940</v>
      </c>
      <c r="C46" s="161"/>
      <c r="D46" s="77">
        <f>IF($K$6="","",IF(D44="","",IF(D44+1&gt;$K$7,"",D44+1)))</f>
        <v>42940</v>
      </c>
      <c r="E46" s="78">
        <f t="shared" ref="E46:E52" si="29">+(H46-F46)*24</f>
        <v>0</v>
      </c>
      <c r="F46" s="162"/>
      <c r="G46" s="163"/>
      <c r="H46" s="164"/>
      <c r="I46" s="165"/>
      <c r="J46" s="166"/>
      <c r="K46" s="167"/>
      <c r="L46" s="83">
        <f t="shared" ref="L46:L48" si="30">IF(SUM(E46-J46)&gt;24,"You've entered more than 24 hours.",SUM(E46-J46))</f>
        <v>0</v>
      </c>
      <c r="M46" s="80"/>
      <c r="N46" s="81"/>
      <c r="O46" s="81"/>
      <c r="R46" s="58">
        <f t="shared" ref="R46:R52" si="31">IF(ISERR(MONTH(D46)),0,IF(MONTH(D46)&lt;&gt;MONTH(K$7),0,IF(AND(WEEKDAY(D46)&lt;&gt;1,WEEKDAY(D46)&lt;&gt;7),8,0)))</f>
        <v>8</v>
      </c>
    </row>
    <row r="47" spans="2:19" ht="21.95" customHeight="1" x14ac:dyDescent="0.15">
      <c r="B47" s="160">
        <f t="shared" ref="B47:B52" si="32">D47</f>
        <v>42941</v>
      </c>
      <c r="C47" s="161"/>
      <c r="D47" s="77">
        <f t="shared" ref="D47:D52" si="33">IF($K$6="","",IF(D46="","",IF(D46+1&gt;$K$7,"",D46+1)))</f>
        <v>42941</v>
      </c>
      <c r="E47" s="78">
        <f t="shared" si="29"/>
        <v>0</v>
      </c>
      <c r="F47" s="162"/>
      <c r="G47" s="163"/>
      <c r="H47" s="164"/>
      <c r="I47" s="165"/>
      <c r="J47" s="166"/>
      <c r="K47" s="167"/>
      <c r="L47" s="83">
        <f t="shared" si="30"/>
        <v>0</v>
      </c>
      <c r="M47" s="80"/>
      <c r="N47" s="84"/>
      <c r="O47" s="84"/>
      <c r="R47" s="58">
        <f t="shared" si="31"/>
        <v>8</v>
      </c>
    </row>
    <row r="48" spans="2:19" ht="21.95" customHeight="1" x14ac:dyDescent="0.15">
      <c r="B48" s="160">
        <f t="shared" si="32"/>
        <v>42942</v>
      </c>
      <c r="C48" s="161"/>
      <c r="D48" s="77">
        <f>IF($K$6="","",IF(D47="","",IF(D47+1&gt;$K$7,"",D47+1)))</f>
        <v>42942</v>
      </c>
      <c r="E48" s="78">
        <f t="shared" si="29"/>
        <v>0</v>
      </c>
      <c r="F48" s="162"/>
      <c r="G48" s="163"/>
      <c r="H48" s="164"/>
      <c r="I48" s="165"/>
      <c r="J48" s="177"/>
      <c r="K48" s="167"/>
      <c r="L48" s="83">
        <f t="shared" si="30"/>
        <v>0</v>
      </c>
      <c r="M48" s="80"/>
      <c r="N48" s="84"/>
      <c r="O48" s="84"/>
      <c r="R48" s="58">
        <f t="shared" si="31"/>
        <v>8</v>
      </c>
    </row>
    <row r="49" spans="2:19" ht="21.95" customHeight="1" x14ac:dyDescent="0.15">
      <c r="B49" s="160">
        <f t="shared" si="32"/>
        <v>42943</v>
      </c>
      <c r="C49" s="161"/>
      <c r="D49" s="77">
        <f t="shared" si="33"/>
        <v>42943</v>
      </c>
      <c r="E49" s="78">
        <f t="shared" si="29"/>
        <v>0</v>
      </c>
      <c r="F49" s="162"/>
      <c r="G49" s="163"/>
      <c r="H49" s="164"/>
      <c r="I49" s="165"/>
      <c r="J49" s="166"/>
      <c r="K49" s="167"/>
      <c r="L49" s="83">
        <f t="shared" ref="L49:L51" si="34">IF(SUM(E49-J49)&gt;24,"You've entered more than 24 hours.",SUM(E49-J49))</f>
        <v>0</v>
      </c>
      <c r="M49" s="80"/>
      <c r="N49" s="84"/>
      <c r="O49" s="84"/>
      <c r="R49" s="58">
        <f t="shared" si="31"/>
        <v>8</v>
      </c>
    </row>
    <row r="50" spans="2:19" ht="21.95" customHeight="1" x14ac:dyDescent="0.15">
      <c r="B50" s="160">
        <f t="shared" si="32"/>
        <v>42944</v>
      </c>
      <c r="C50" s="161"/>
      <c r="D50" s="77">
        <f t="shared" si="33"/>
        <v>42944</v>
      </c>
      <c r="E50" s="78">
        <f t="shared" si="29"/>
        <v>0</v>
      </c>
      <c r="F50" s="162"/>
      <c r="G50" s="163"/>
      <c r="H50" s="164"/>
      <c r="I50" s="165"/>
      <c r="J50" s="166"/>
      <c r="K50" s="167"/>
      <c r="L50" s="83">
        <f t="shared" si="34"/>
        <v>0</v>
      </c>
      <c r="M50" s="80"/>
      <c r="N50" s="84"/>
      <c r="O50" s="84"/>
      <c r="R50" s="58">
        <f t="shared" si="31"/>
        <v>8</v>
      </c>
    </row>
    <row r="51" spans="2:19" ht="21.95" customHeight="1" x14ac:dyDescent="0.15">
      <c r="B51" s="160">
        <f t="shared" si="32"/>
        <v>42945</v>
      </c>
      <c r="C51" s="161"/>
      <c r="D51" s="77">
        <f t="shared" si="33"/>
        <v>42945</v>
      </c>
      <c r="E51" s="78">
        <f t="shared" si="29"/>
        <v>0</v>
      </c>
      <c r="F51" s="162"/>
      <c r="G51" s="163"/>
      <c r="H51" s="164"/>
      <c r="I51" s="165"/>
      <c r="J51" s="166"/>
      <c r="K51" s="167"/>
      <c r="L51" s="83">
        <f t="shared" si="34"/>
        <v>0</v>
      </c>
      <c r="M51" s="80"/>
      <c r="N51" s="84"/>
      <c r="O51" s="84"/>
      <c r="R51" s="58">
        <f t="shared" si="31"/>
        <v>0</v>
      </c>
    </row>
    <row r="52" spans="2:19" ht="21.95" customHeight="1" x14ac:dyDescent="0.15">
      <c r="B52" s="160">
        <f t="shared" si="32"/>
        <v>42946</v>
      </c>
      <c r="C52" s="161"/>
      <c r="D52" s="77">
        <f t="shared" si="33"/>
        <v>42946</v>
      </c>
      <c r="E52" s="78">
        <f t="shared" si="29"/>
        <v>0</v>
      </c>
      <c r="F52" s="162"/>
      <c r="G52" s="163"/>
      <c r="H52" s="164"/>
      <c r="I52" s="165"/>
      <c r="J52" s="166"/>
      <c r="K52" s="167"/>
      <c r="L52" s="83">
        <f t="shared" ref="L52" si="35">IF(SUM(E52-J52)&gt;24,"You've entered more than 24 hours.",SUM(E52-J52))</f>
        <v>0</v>
      </c>
      <c r="M52" s="80"/>
      <c r="N52" s="84"/>
      <c r="O52" s="84"/>
      <c r="R52" s="58">
        <f t="shared" si="31"/>
        <v>0</v>
      </c>
    </row>
    <row r="53" spans="2:19" ht="21.95" customHeight="1" x14ac:dyDescent="0.15">
      <c r="B53" s="116"/>
      <c r="C53" s="85" t="s">
        <v>40</v>
      </c>
      <c r="D53" s="77"/>
      <c r="E53" s="115">
        <f>SUBTOTAL(9,E46:E52)</f>
        <v>0</v>
      </c>
      <c r="F53" s="174"/>
      <c r="G53" s="175"/>
      <c r="H53" s="176"/>
      <c r="I53" s="176"/>
      <c r="J53" s="174"/>
      <c r="K53" s="175"/>
      <c r="L53" s="86">
        <f>SUBTOTAL(9,L46:L52)</f>
        <v>0</v>
      </c>
      <c r="M53" s="80"/>
      <c r="N53" s="84"/>
      <c r="O53" s="84"/>
      <c r="P53" s="87">
        <f>SUBTOTAL(9,L38:L52)</f>
        <v>0</v>
      </c>
      <c r="Q53" s="87">
        <f>SUBTOTAL(9,L22:L52)</f>
        <v>0</v>
      </c>
      <c r="R53" s="58">
        <f>SUBTOTAL(9,R46:R52)</f>
        <v>40</v>
      </c>
      <c r="S53" s="87">
        <f>SUBTOTAL(9,R22:R52)</f>
        <v>160</v>
      </c>
    </row>
    <row r="54" spans="2:19" ht="21.95" customHeight="1" x14ac:dyDescent="0.15">
      <c r="B54" s="160">
        <f>D54</f>
        <v>42947</v>
      </c>
      <c r="C54" s="161"/>
      <c r="D54" s="77">
        <f>IF($K$6="","",IF(D52="","",IF(D52+1&gt;$K$7,"",D52+1)))</f>
        <v>42947</v>
      </c>
      <c r="E54" s="78">
        <f t="shared" ref="E54:E60" si="36">+(H54-F54)*24</f>
        <v>0</v>
      </c>
      <c r="F54" s="162"/>
      <c r="G54" s="163"/>
      <c r="H54" s="164"/>
      <c r="I54" s="165"/>
      <c r="J54" s="166"/>
      <c r="K54" s="167"/>
      <c r="L54" s="83">
        <f t="shared" ref="L54:L56" si="37">IF(SUM(E54-J54)&gt;24,"You've entered more than 24 hours.",SUM(E54-J54))</f>
        <v>0</v>
      </c>
      <c r="M54" s="80"/>
      <c r="N54" s="81"/>
      <c r="O54" s="81"/>
      <c r="R54" s="58">
        <f t="shared" ref="R54:R60" si="38">IF(ISERR(MONTH(D54)),0,IF(MONTH(D54)&lt;&gt;MONTH(K$7),0,IF(AND(WEEKDAY(D54)&lt;&gt;1,WEEKDAY(D54)&lt;&gt;7),8,0)))</f>
        <v>8</v>
      </c>
    </row>
    <row r="55" spans="2:19" ht="21.95" customHeight="1" x14ac:dyDescent="0.15">
      <c r="B55" s="160" t="str">
        <f t="shared" ref="B55:B60" si="39">D55</f>
        <v/>
      </c>
      <c r="C55" s="161"/>
      <c r="D55" s="77" t="str">
        <f t="shared" ref="D55:D60" si="40">IF($K$6="","",IF(D54="","",IF(D54+1&gt;$K$7,"",D54+1)))</f>
        <v/>
      </c>
      <c r="E55" s="78">
        <f t="shared" si="36"/>
        <v>0</v>
      </c>
      <c r="F55" s="162"/>
      <c r="G55" s="163"/>
      <c r="H55" s="164"/>
      <c r="I55" s="165"/>
      <c r="J55" s="166"/>
      <c r="K55" s="167"/>
      <c r="L55" s="83">
        <f t="shared" si="37"/>
        <v>0</v>
      </c>
      <c r="M55" s="80"/>
      <c r="N55" s="84"/>
      <c r="O55" s="84"/>
      <c r="R55" s="58">
        <f t="shared" si="38"/>
        <v>0</v>
      </c>
    </row>
    <row r="56" spans="2:19" ht="21.95" customHeight="1" x14ac:dyDescent="0.15">
      <c r="B56" s="160" t="str">
        <f t="shared" si="39"/>
        <v/>
      </c>
      <c r="C56" s="161"/>
      <c r="D56" s="77" t="str">
        <f>IF($K$6="","",IF(D55="","",IF(D55+1&gt;$K$7,"",D55+1)))</f>
        <v/>
      </c>
      <c r="E56" s="78">
        <f t="shared" si="36"/>
        <v>0</v>
      </c>
      <c r="F56" s="162"/>
      <c r="G56" s="163"/>
      <c r="H56" s="164"/>
      <c r="I56" s="165"/>
      <c r="J56" s="166"/>
      <c r="K56" s="167"/>
      <c r="L56" s="83">
        <f t="shared" si="37"/>
        <v>0</v>
      </c>
      <c r="M56" s="80"/>
      <c r="N56" s="84"/>
      <c r="O56" s="84"/>
      <c r="R56" s="58">
        <f t="shared" si="38"/>
        <v>0</v>
      </c>
    </row>
    <row r="57" spans="2:19" ht="21.95" customHeight="1" x14ac:dyDescent="0.15">
      <c r="B57" s="160" t="str">
        <f t="shared" si="39"/>
        <v/>
      </c>
      <c r="C57" s="161"/>
      <c r="D57" s="77" t="str">
        <f t="shared" si="40"/>
        <v/>
      </c>
      <c r="E57" s="78">
        <f t="shared" si="36"/>
        <v>0</v>
      </c>
      <c r="F57" s="162"/>
      <c r="G57" s="163"/>
      <c r="H57" s="164"/>
      <c r="I57" s="165"/>
      <c r="J57" s="166"/>
      <c r="K57" s="167"/>
      <c r="L57" s="83">
        <f t="shared" ref="L57:L59" si="41">IF(SUM(E57-J57)&gt;24,"You've entered more than 24 hours.",SUM(E57-J57))</f>
        <v>0</v>
      </c>
      <c r="M57" s="80"/>
      <c r="N57" s="84"/>
      <c r="O57" s="84"/>
      <c r="R57" s="58">
        <f t="shared" si="38"/>
        <v>0</v>
      </c>
    </row>
    <row r="58" spans="2:19" ht="21.95" customHeight="1" x14ac:dyDescent="0.15">
      <c r="B58" s="160" t="str">
        <f t="shared" si="39"/>
        <v/>
      </c>
      <c r="C58" s="161"/>
      <c r="D58" s="77" t="str">
        <f t="shared" si="40"/>
        <v/>
      </c>
      <c r="E58" s="78">
        <f t="shared" si="36"/>
        <v>0</v>
      </c>
      <c r="F58" s="162"/>
      <c r="G58" s="163"/>
      <c r="H58" s="164"/>
      <c r="I58" s="165"/>
      <c r="J58" s="166"/>
      <c r="K58" s="167"/>
      <c r="L58" s="83">
        <f t="shared" si="41"/>
        <v>0</v>
      </c>
      <c r="M58" s="80"/>
      <c r="N58" s="84"/>
      <c r="O58" s="84"/>
      <c r="R58" s="58">
        <f t="shared" si="38"/>
        <v>0</v>
      </c>
    </row>
    <row r="59" spans="2:19" ht="21.95" customHeight="1" x14ac:dyDescent="0.15">
      <c r="B59" s="160" t="str">
        <f t="shared" si="39"/>
        <v/>
      </c>
      <c r="C59" s="161"/>
      <c r="D59" s="77" t="str">
        <f t="shared" si="40"/>
        <v/>
      </c>
      <c r="E59" s="78">
        <f t="shared" si="36"/>
        <v>0</v>
      </c>
      <c r="F59" s="162"/>
      <c r="G59" s="163"/>
      <c r="H59" s="164"/>
      <c r="I59" s="165"/>
      <c r="J59" s="166"/>
      <c r="K59" s="167"/>
      <c r="L59" s="83">
        <f t="shared" si="41"/>
        <v>0</v>
      </c>
      <c r="M59" s="80"/>
      <c r="N59" s="84"/>
      <c r="O59" s="84"/>
      <c r="R59" s="58">
        <f t="shared" si="38"/>
        <v>0</v>
      </c>
    </row>
    <row r="60" spans="2:19" ht="21.95" customHeight="1" x14ac:dyDescent="0.15">
      <c r="B60" s="160" t="str">
        <f t="shared" si="39"/>
        <v/>
      </c>
      <c r="C60" s="161"/>
      <c r="D60" s="77" t="str">
        <f t="shared" si="40"/>
        <v/>
      </c>
      <c r="E60" s="78">
        <f t="shared" si="36"/>
        <v>0</v>
      </c>
      <c r="F60" s="162"/>
      <c r="G60" s="163"/>
      <c r="H60" s="164"/>
      <c r="I60" s="165"/>
      <c r="J60" s="166"/>
      <c r="K60" s="167"/>
      <c r="L60" s="83">
        <f t="shared" ref="L60" si="42">IF(SUM(E60-J60)&gt;24,"You've entered more than 24 hours.",SUM(E60-J60))</f>
        <v>0</v>
      </c>
      <c r="M60" s="80"/>
      <c r="N60" s="84"/>
      <c r="O60" s="84"/>
      <c r="R60" s="58">
        <f t="shared" si="38"/>
        <v>0</v>
      </c>
    </row>
    <row r="61" spans="2:19" ht="21.95" customHeight="1" x14ac:dyDescent="0.15">
      <c r="B61" s="88"/>
      <c r="C61" s="85" t="s">
        <v>40</v>
      </c>
      <c r="D61" s="89"/>
      <c r="E61" s="115">
        <f>SUBTOTAL(9,E54:E60)</f>
        <v>0</v>
      </c>
      <c r="F61" s="174"/>
      <c r="G61" s="175"/>
      <c r="H61" s="180"/>
      <c r="I61" s="181"/>
      <c r="J61" s="174"/>
      <c r="K61" s="175"/>
      <c r="L61" s="86">
        <f>SUBTOTAL(9,L54:L60)</f>
        <v>0</v>
      </c>
      <c r="P61" s="87">
        <f>SUBTOTAL(9,L30:L60)</f>
        <v>0</v>
      </c>
      <c r="Q61" s="87">
        <f>SUBTOTAL(9,L14:L60)</f>
        <v>0</v>
      </c>
      <c r="R61" s="58">
        <f>SUBTOTAL(9,R54:R60)</f>
        <v>8</v>
      </c>
      <c r="S61" s="87">
        <f>SUBTOTAL(9,R14:R60)</f>
        <v>168</v>
      </c>
    </row>
    <row r="62" spans="2:19" ht="21.95" customHeight="1" x14ac:dyDescent="0.15">
      <c r="D62" s="90" t="s">
        <v>46</v>
      </c>
      <c r="E62" s="86">
        <f>SUBTOTAL(9,E14:E61)</f>
        <v>0</v>
      </c>
      <c r="F62" s="178"/>
      <c r="G62" s="179"/>
      <c r="H62" s="178"/>
      <c r="I62" s="179"/>
      <c r="J62" s="178">
        <f t="shared" ref="J62" si="43">SUBTOTAL(9,J14:J61)</f>
        <v>0</v>
      </c>
      <c r="K62" s="179"/>
      <c r="L62" s="86">
        <f t="shared" ref="L62" si="44">SUBTOTAL(9,L14:L61)</f>
        <v>0</v>
      </c>
      <c r="R62" s="58">
        <f>SUBTOTAL(9,R14:R61)</f>
        <v>168</v>
      </c>
    </row>
    <row r="63" spans="2:19" ht="21.95" customHeight="1" x14ac:dyDescent="0.15">
      <c r="D63" s="90" t="s">
        <v>47</v>
      </c>
      <c r="E63" s="33">
        <v>120</v>
      </c>
      <c r="F63" s="138"/>
      <c r="G63" s="139"/>
      <c r="H63" s="138"/>
      <c r="I63" s="139"/>
      <c r="J63" s="134">
        <f>-E63</f>
        <v>-120</v>
      </c>
      <c r="K63" s="135"/>
      <c r="L63" s="43"/>
    </row>
    <row r="64" spans="2:19" ht="21.95" customHeight="1" x14ac:dyDescent="0.15">
      <c r="D64" s="90" t="s">
        <v>48</v>
      </c>
      <c r="E64" s="111">
        <f>+E62*E63</f>
        <v>0</v>
      </c>
      <c r="F64" s="125"/>
      <c r="G64" s="126"/>
      <c r="H64" s="149"/>
      <c r="I64" s="149"/>
      <c r="J64" s="125">
        <f>+J62*J63</f>
        <v>0</v>
      </c>
      <c r="K64" s="126"/>
      <c r="L64" s="111">
        <f>SUM(E64:J64)</f>
        <v>0</v>
      </c>
      <c r="N64" s="87"/>
    </row>
    <row r="65" spans="2:12" ht="21.95" customHeight="1" x14ac:dyDescent="0.15">
      <c r="D65" s="90" t="s">
        <v>49</v>
      </c>
      <c r="E65" s="33">
        <v>120</v>
      </c>
      <c r="F65" s="138"/>
      <c r="G65" s="139"/>
      <c r="H65" s="138"/>
      <c r="I65" s="139"/>
      <c r="J65" s="134">
        <f>-E65</f>
        <v>-120</v>
      </c>
      <c r="K65" s="135"/>
      <c r="L65" s="26"/>
    </row>
    <row r="66" spans="2:12" ht="21.95" customHeight="1" x14ac:dyDescent="0.15">
      <c r="D66" s="90" t="s">
        <v>50</v>
      </c>
      <c r="E66" s="111">
        <f>+E62*E65</f>
        <v>0</v>
      </c>
      <c r="F66" s="125"/>
      <c r="G66" s="126"/>
      <c r="H66" s="149"/>
      <c r="I66" s="149"/>
      <c r="J66" s="125">
        <f>+J62*J65</f>
        <v>0</v>
      </c>
      <c r="K66" s="126"/>
      <c r="L66" s="111">
        <f>SUM(E66:J66)</f>
        <v>0</v>
      </c>
    </row>
    <row r="68" spans="2:12" ht="26.25" customHeight="1" x14ac:dyDescent="0.15">
      <c r="B68" s="91"/>
      <c r="C68" s="91"/>
      <c r="E68" s="159"/>
      <c r="F68" s="159"/>
      <c r="G68" s="159"/>
      <c r="H68" s="159"/>
      <c r="I68" s="159"/>
      <c r="J68" s="159"/>
      <c r="K68" s="159"/>
      <c r="L68" s="159"/>
    </row>
    <row r="69" spans="2:12" ht="17.100000000000001" customHeight="1" x14ac:dyDescent="0.15">
      <c r="E69" s="92" t="s">
        <v>51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15">
      <c r="E70" s="159"/>
      <c r="F70" s="159"/>
      <c r="G70" s="159"/>
      <c r="H70" s="159"/>
      <c r="I70" s="159"/>
      <c r="J70" s="159"/>
      <c r="K70" s="159"/>
      <c r="L70" s="159"/>
    </row>
    <row r="71" spans="2:12" ht="17.100000000000001" customHeight="1" x14ac:dyDescent="0.15">
      <c r="E71" s="92" t="s">
        <v>52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</mergeCells>
  <conditionalFormatting sqref="E14:O60">
    <cfRule type="expression" dxfId="2" priority="1" stopIfTrue="1">
      <formula>AND(MONTH($D14)&lt;&gt;MONTH($K$7), NOT(ISBLANK($D14)))</formula>
    </cfRule>
    <cfRule type="expression" dxfId="1" priority="2" stopIfTrue="1">
      <formula>AND($N14&lt;&gt;"Y",NOT(ISBLANK($D14)))</formula>
    </cfRule>
    <cfRule type="expression" dxfId="0" priority="3">
      <formula>AND($O14&lt;&gt;"Y",NOT(ISBLANK($D14)))</formula>
    </cfRule>
  </conditionalFormatting>
  <hyperlinks>
    <hyperlink ref="K11" r:id="rId1" xr:uid="{00000000-0004-0000-0B00-000000000000}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6"/>
    <pageSetUpPr fitToPage="1"/>
  </sheetPr>
  <dimension ref="B2:S63"/>
  <sheetViews>
    <sheetView showGridLines="0" showZeros="0" topLeftCell="A49" workbookViewId="0" xr3:uid="{958C4451-9541-5A59-BF78-D2F731DF1C81}">
      <selection activeCell="L54" sqref="L54"/>
    </sheetView>
  </sheetViews>
  <sheetFormatPr defaultColWidth="8.8984375" defaultRowHeight="14.25" x14ac:dyDescent="0.2"/>
  <cols>
    <col min="1" max="1" width="2.6953125" style="2" customWidth="1"/>
    <col min="2" max="2" width="11.32421875" style="2" customWidth="1"/>
    <col min="3" max="3" width="5.2578125" style="2" customWidth="1"/>
    <col min="4" max="4" width="13.88671875" style="44" customWidth="1"/>
    <col min="5" max="5" width="10.24609375" style="2" customWidth="1"/>
    <col min="6" max="6" width="9.3046875" style="2" customWidth="1"/>
    <col min="7" max="7" width="1.75" style="2" customWidth="1"/>
    <col min="8" max="8" width="9.3046875" style="2" customWidth="1"/>
    <col min="9" max="9" width="1.75" style="2" customWidth="1"/>
    <col min="10" max="10" width="6.7421875" style="2" customWidth="1"/>
    <col min="11" max="11" width="4.3125" style="2" customWidth="1"/>
    <col min="12" max="12" width="23.734375" style="2" customWidth="1"/>
    <col min="13" max="13" width="31.015625" style="2" bestFit="1" customWidth="1"/>
    <col min="14" max="15" width="12.67578125" style="2" customWidth="1"/>
    <col min="16" max="17" width="8.8984375" style="2"/>
    <col min="18" max="18" width="10.3828125" style="2" bestFit="1" customWidth="1"/>
    <col min="19" max="19" width="12.26953125" style="2" bestFit="1" customWidth="1"/>
    <col min="20" max="16384" width="8.8984375" style="2"/>
  </cols>
  <sheetData>
    <row r="2" spans="2:18" ht="27" x14ac:dyDescent="0.3">
      <c r="B2" s="1"/>
      <c r="C2" s="1"/>
      <c r="I2" s="3"/>
      <c r="J2" s="3"/>
      <c r="L2" s="4" t="s">
        <v>30</v>
      </c>
    </row>
    <row r="3" spans="2:18" ht="12.75" x14ac:dyDescent="0.15">
      <c r="B3" s="1"/>
      <c r="C3" s="1"/>
      <c r="I3" s="3"/>
      <c r="J3" s="3"/>
    </row>
    <row r="4" spans="2:18" ht="27" x14ac:dyDescent="0.15">
      <c r="B4" s="24"/>
      <c r="C4" s="10"/>
      <c r="I4" s="3"/>
      <c r="J4" s="3"/>
    </row>
    <row r="5" spans="2:18" s="6" customFormat="1" ht="12.75" x14ac:dyDescent="0.15">
      <c r="B5" s="7"/>
      <c r="C5" s="7"/>
      <c r="D5" s="45"/>
      <c r="I5" s="8"/>
      <c r="J5" s="8"/>
    </row>
    <row r="6" spans="2:18" s="6" customFormat="1" ht="17.100000000000001" customHeight="1" x14ac:dyDescent="0.15">
      <c r="B6" s="14" t="s">
        <v>1</v>
      </c>
      <c r="C6" s="14"/>
      <c r="D6" s="120"/>
      <c r="E6" s="120"/>
      <c r="F6" s="16"/>
      <c r="G6" s="12" t="s">
        <v>2</v>
      </c>
      <c r="I6" s="12"/>
      <c r="J6" s="12"/>
      <c r="K6" s="121">
        <v>42614</v>
      </c>
      <c r="L6" s="121"/>
    </row>
    <row r="7" spans="2:18" s="6" customFormat="1" ht="17.100000000000001" customHeight="1" x14ac:dyDescent="0.15">
      <c r="B7" s="14" t="s">
        <v>3</v>
      </c>
      <c r="C7" s="14"/>
      <c r="D7" s="120"/>
      <c r="E7" s="120"/>
      <c r="F7" s="16"/>
      <c r="G7" s="12" t="s">
        <v>4</v>
      </c>
      <c r="I7" s="12"/>
      <c r="J7" s="12"/>
      <c r="K7" s="141">
        <f>EOMONTH(K6,0)</f>
        <v>42643</v>
      </c>
      <c r="L7" s="141"/>
    </row>
    <row r="8" spans="2:18" s="6" customFormat="1" ht="17.100000000000001" customHeight="1" x14ac:dyDescent="0.15">
      <c r="B8" s="14" t="s">
        <v>5</v>
      </c>
      <c r="C8" s="14"/>
      <c r="D8" s="120"/>
      <c r="E8" s="120"/>
      <c r="F8" s="16"/>
      <c r="G8" s="9"/>
      <c r="I8" s="13"/>
      <c r="J8" s="13"/>
      <c r="K8" s="15"/>
      <c r="L8" s="15"/>
    </row>
    <row r="9" spans="2:18" s="6" customFormat="1" ht="17.100000000000001" customHeight="1" x14ac:dyDescent="0.15">
      <c r="B9" s="9"/>
      <c r="C9" s="13"/>
      <c r="D9" s="46"/>
      <c r="E9" s="15"/>
      <c r="G9" s="9"/>
      <c r="I9" s="13"/>
      <c r="J9" s="13"/>
      <c r="K9" s="15"/>
      <c r="L9" s="15"/>
    </row>
    <row r="10" spans="2:18" s="6" customFormat="1" ht="17.100000000000001" customHeight="1" x14ac:dyDescent="0.15">
      <c r="B10" s="12" t="s">
        <v>6</v>
      </c>
      <c r="C10" s="12"/>
      <c r="D10" s="123" t="s">
        <v>7</v>
      </c>
      <c r="E10" s="123"/>
      <c r="F10" s="17"/>
      <c r="G10" s="12" t="s">
        <v>8</v>
      </c>
      <c r="I10" s="12"/>
      <c r="J10" s="12"/>
      <c r="K10" s="124" t="s">
        <v>9</v>
      </c>
      <c r="L10" s="124"/>
    </row>
    <row r="11" spans="2:18" s="6" customFormat="1" ht="17.100000000000001" customHeight="1" x14ac:dyDescent="0.15">
      <c r="B11" s="12" t="s">
        <v>10</v>
      </c>
      <c r="C11" s="12"/>
      <c r="D11" s="118" t="s">
        <v>11</v>
      </c>
      <c r="E11" s="118"/>
      <c r="F11" s="17"/>
      <c r="G11" s="12" t="s">
        <v>12</v>
      </c>
      <c r="I11" s="12"/>
      <c r="J11" s="12"/>
      <c r="K11" s="119" t="s">
        <v>13</v>
      </c>
      <c r="L11" s="118"/>
    </row>
    <row r="12" spans="2:18" ht="18.75" customHeight="1" x14ac:dyDescent="0.15">
      <c r="D12" s="47"/>
    </row>
    <row r="13" spans="2:18" ht="30" customHeight="1" x14ac:dyDescent="0.15">
      <c r="B13" s="150" t="s">
        <v>31</v>
      </c>
      <c r="C13" s="151"/>
      <c r="D13" s="152"/>
      <c r="E13" s="114" t="s">
        <v>32</v>
      </c>
      <c r="F13" s="127" t="s">
        <v>33</v>
      </c>
      <c r="G13" s="127"/>
      <c r="H13" s="140" t="s">
        <v>34</v>
      </c>
      <c r="I13" s="140"/>
      <c r="J13" s="140" t="s">
        <v>35</v>
      </c>
      <c r="K13" s="140"/>
      <c r="L13" s="34" t="s">
        <v>36</v>
      </c>
      <c r="M13" s="36" t="s">
        <v>37</v>
      </c>
      <c r="N13" s="38" t="s">
        <v>38</v>
      </c>
      <c r="O13" s="38" t="s">
        <v>39</v>
      </c>
    </row>
    <row r="14" spans="2:18" ht="21.95" customHeight="1" x14ac:dyDescent="0.15">
      <c r="B14" s="145">
        <f>D14</f>
        <v>42611</v>
      </c>
      <c r="C14" s="146"/>
      <c r="D14" s="23">
        <f>IF($K$6="","",IF(WEEKDAY($K$6)&lt;&gt;2,K6-(WEEKDAY(K6)-2),K6))</f>
        <v>42611</v>
      </c>
      <c r="E14" s="42">
        <f t="shared" ref="E14:E20" si="0">+(H14-F14)*24</f>
        <v>0</v>
      </c>
      <c r="F14" s="128"/>
      <c r="G14" s="129"/>
      <c r="H14" s="136"/>
      <c r="I14" s="137"/>
      <c r="J14" s="130"/>
      <c r="K14" s="131"/>
      <c r="L14" s="35">
        <f t="shared" ref="L14" si="1">IF(SUM(E14-J14)&gt;24,"You've entered more than 24 hours.",SUM(E14-J14))</f>
        <v>0</v>
      </c>
      <c r="M14" s="41"/>
      <c r="N14" s="39"/>
      <c r="O14" s="39"/>
      <c r="P14"/>
      <c r="R14" s="2">
        <f t="shared" ref="R14:R15" si="2">IF(ISERR(MONTH(D14)),0,IF(MONTH(D14)&lt;&gt;MONTH(K$7),0,IF(AND(WEEKDAY(D14)&lt;&gt;1,WEEKDAY(D14)&lt;&gt;7),8,0)))</f>
        <v>0</v>
      </c>
    </row>
    <row r="15" spans="2:18" ht="21.95" customHeight="1" x14ac:dyDescent="0.15">
      <c r="B15" s="145">
        <f t="shared" ref="B15:B20" si="3">D15</f>
        <v>42612</v>
      </c>
      <c r="C15" s="146"/>
      <c r="D15" s="23">
        <f t="shared" ref="D15:D28" si="4">IF($K$6="","",IF(D14="","",IF(D14+1&gt;$K$7,"",D14+1)))</f>
        <v>42612</v>
      </c>
      <c r="E15" s="42">
        <f t="shared" si="0"/>
        <v>0</v>
      </c>
      <c r="F15" s="128"/>
      <c r="G15" s="129"/>
      <c r="H15" s="136"/>
      <c r="I15" s="137"/>
      <c r="J15" s="130"/>
      <c r="K15" s="131"/>
      <c r="L15" s="25">
        <f t="shared" ref="L15" si="5">IF(SUM(E15-J15)&gt;24,"You've entered more than 24 hours.",SUM(E15-J15))</f>
        <v>0</v>
      </c>
      <c r="M15" s="41"/>
      <c r="N15" s="40"/>
      <c r="O15" s="40"/>
      <c r="P15"/>
      <c r="R15" s="2">
        <f t="shared" si="2"/>
        <v>0</v>
      </c>
    </row>
    <row r="16" spans="2:18" ht="21.95" customHeight="1" x14ac:dyDescent="0.15">
      <c r="B16" s="145">
        <f t="shared" si="3"/>
        <v>42613</v>
      </c>
      <c r="C16" s="146"/>
      <c r="D16" s="23">
        <f t="shared" si="4"/>
        <v>42613</v>
      </c>
      <c r="E16" s="42">
        <f t="shared" si="0"/>
        <v>0</v>
      </c>
      <c r="F16" s="128"/>
      <c r="G16" s="129"/>
      <c r="H16" s="136"/>
      <c r="I16" s="137"/>
      <c r="J16" s="130"/>
      <c r="K16" s="131"/>
      <c r="L16" s="25">
        <f t="shared" ref="L16:L19" si="6">IF(SUM(E16-J16)&gt;24,"You've entered more than 24 hours.",SUM(E16-J16))</f>
        <v>0</v>
      </c>
      <c r="M16" s="41"/>
      <c r="N16" s="40"/>
      <c r="O16" s="40"/>
      <c r="P16"/>
      <c r="R16" s="2">
        <f>IF(ISERR(MONTH(D16)),0,IF(MONTH(D16)&lt;&gt;MONTH(K$7),0,IF(AND(WEEKDAY(D16)&lt;&gt;1,WEEKDAY(D16)&lt;&gt;7),8,0)))</f>
        <v>0</v>
      </c>
    </row>
    <row r="17" spans="2:19" ht="21.95" customHeight="1" x14ac:dyDescent="0.15">
      <c r="B17" s="145">
        <f t="shared" si="3"/>
        <v>42614</v>
      </c>
      <c r="C17" s="146"/>
      <c r="D17" s="23">
        <f t="shared" si="4"/>
        <v>42614</v>
      </c>
      <c r="E17" s="42">
        <f t="shared" si="0"/>
        <v>0</v>
      </c>
      <c r="F17" s="128"/>
      <c r="G17" s="129"/>
      <c r="H17" s="136"/>
      <c r="I17" s="137"/>
      <c r="J17" s="130"/>
      <c r="K17" s="131"/>
      <c r="L17" s="25">
        <f t="shared" si="6"/>
        <v>0</v>
      </c>
      <c r="M17" s="41"/>
      <c r="N17" s="40"/>
      <c r="O17" s="40"/>
      <c r="P17"/>
      <c r="R17" s="2">
        <f t="shared" ref="R17:R20" si="7">IF(ISERR(MONTH(D17)),0,IF(MONTH(D17)&lt;&gt;MONTH(K$7),0,IF(AND(WEEKDAY(D17)&lt;&gt;1,WEEKDAY(D17)&lt;&gt;7),8,0)))</f>
        <v>8</v>
      </c>
    </row>
    <row r="18" spans="2:19" ht="21.95" customHeight="1" x14ac:dyDescent="0.15">
      <c r="B18" s="145">
        <f t="shared" si="3"/>
        <v>42615</v>
      </c>
      <c r="C18" s="146"/>
      <c r="D18" s="23">
        <f t="shared" si="4"/>
        <v>42615</v>
      </c>
      <c r="E18" s="42">
        <f t="shared" si="0"/>
        <v>0</v>
      </c>
      <c r="F18" s="128"/>
      <c r="G18" s="129"/>
      <c r="H18" s="136"/>
      <c r="I18" s="137"/>
      <c r="J18" s="130"/>
      <c r="K18" s="131"/>
      <c r="L18" s="25">
        <f t="shared" si="6"/>
        <v>0</v>
      </c>
      <c r="M18" s="41"/>
      <c r="N18" s="40"/>
      <c r="O18" s="40"/>
      <c r="P18"/>
      <c r="R18" s="2">
        <f t="shared" si="7"/>
        <v>8</v>
      </c>
    </row>
    <row r="19" spans="2:19" ht="21.95" customHeight="1" x14ac:dyDescent="0.15">
      <c r="B19" s="145">
        <f t="shared" si="3"/>
        <v>42616</v>
      </c>
      <c r="C19" s="146"/>
      <c r="D19" s="23">
        <f t="shared" si="4"/>
        <v>42616</v>
      </c>
      <c r="E19" s="42">
        <f t="shared" si="0"/>
        <v>0</v>
      </c>
      <c r="F19" s="128"/>
      <c r="G19" s="129"/>
      <c r="H19" s="136"/>
      <c r="I19" s="137"/>
      <c r="J19" s="130"/>
      <c r="K19" s="131"/>
      <c r="L19" s="25">
        <f t="shared" si="6"/>
        <v>0</v>
      </c>
      <c r="M19" s="37"/>
      <c r="N19" s="40"/>
      <c r="O19" s="40"/>
      <c r="P19"/>
      <c r="R19" s="2">
        <f t="shared" si="7"/>
        <v>0</v>
      </c>
    </row>
    <row r="20" spans="2:19" ht="21.95" customHeight="1" x14ac:dyDescent="0.15">
      <c r="B20" s="145">
        <f t="shared" si="3"/>
        <v>42617</v>
      </c>
      <c r="C20" s="146"/>
      <c r="D20" s="23">
        <f t="shared" si="4"/>
        <v>42617</v>
      </c>
      <c r="E20" s="42">
        <f t="shared" si="0"/>
        <v>0</v>
      </c>
      <c r="F20" s="128"/>
      <c r="G20" s="129"/>
      <c r="H20" s="136"/>
      <c r="I20" s="137"/>
      <c r="J20" s="130"/>
      <c r="K20" s="131"/>
      <c r="L20" s="25">
        <f t="shared" ref="L20" si="8">IF(SUM(E20-J20)&gt;24,"You've entered more than 24 hours.",SUM(E20-J20))</f>
        <v>0</v>
      </c>
      <c r="M20" s="41"/>
      <c r="N20" s="40"/>
      <c r="O20" s="40"/>
      <c r="R20" s="2">
        <f t="shared" si="7"/>
        <v>0</v>
      </c>
    </row>
    <row r="21" spans="2:19" ht="21.95" customHeight="1" x14ac:dyDescent="0.15">
      <c r="B21" s="29"/>
      <c r="C21" s="29" t="s">
        <v>40</v>
      </c>
      <c r="D21" s="23"/>
      <c r="E21" s="112">
        <f>SUBTOTAL(9,E14:E20)</f>
        <v>0</v>
      </c>
      <c r="F21" s="142"/>
      <c r="G21" s="143"/>
      <c r="H21" s="144"/>
      <c r="I21" s="144"/>
      <c r="J21" s="142">
        <f>SUBTOTAL(9,J14:J20)</f>
        <v>0</v>
      </c>
      <c r="K21" s="143"/>
      <c r="L21" s="28">
        <f>SUBTOTAL(9,L14:L20)</f>
        <v>0</v>
      </c>
      <c r="M21" s="37"/>
      <c r="N21" s="40"/>
      <c r="O21" s="40"/>
      <c r="P21" s="32"/>
      <c r="Q21" s="32">
        <f>SUBTOTAL(9,L14:L20)</f>
        <v>0</v>
      </c>
      <c r="R21" s="2">
        <f>SUBTOTAL(9,R14:R20)</f>
        <v>16</v>
      </c>
      <c r="S21" s="32">
        <f>SUBTOTAL(9,R14:R20)</f>
        <v>16</v>
      </c>
    </row>
    <row r="22" spans="2:19" ht="21.95" customHeight="1" x14ac:dyDescent="0.15">
      <c r="B22" s="145">
        <f>D22</f>
        <v>42618</v>
      </c>
      <c r="C22" s="146"/>
      <c r="D22" s="23">
        <f>IF($K$6="","",IF(D20="","",IF(D20+1&gt;$K$7,"",D20+1)))</f>
        <v>42618</v>
      </c>
      <c r="E22" s="42">
        <f t="shared" ref="E22:E23" si="9">+(H22-F22)*24</f>
        <v>0</v>
      </c>
      <c r="F22" s="128"/>
      <c r="G22" s="129"/>
      <c r="H22" s="136"/>
      <c r="I22" s="137"/>
      <c r="J22" s="130"/>
      <c r="K22" s="131"/>
      <c r="L22" s="25">
        <f t="shared" ref="L22:L23" si="10">IF(SUM(E22-J22)&gt;24,"You've entered more than 24 hours.",SUM(E22-J22))</f>
        <v>0</v>
      </c>
      <c r="M22" s="41"/>
      <c r="N22" s="39"/>
      <c r="O22" s="39"/>
      <c r="R22" s="2">
        <f t="shared" ref="R22:R27" si="11">IF(ISERR(MONTH(D22)),0,IF(MONTH(D22)&lt;&gt;MONTH(K$7),0,IF(AND(WEEKDAY(D22)&lt;&gt;1,WEEKDAY(D22)&lt;&gt;7),8,0)))</f>
        <v>8</v>
      </c>
    </row>
    <row r="23" spans="2:19" ht="21.95" customHeight="1" x14ac:dyDescent="0.15">
      <c r="B23" s="145">
        <f t="shared" ref="B23:B28" si="12">D23</f>
        <v>42619</v>
      </c>
      <c r="C23" s="146"/>
      <c r="D23" s="23">
        <f t="shared" si="4"/>
        <v>42619</v>
      </c>
      <c r="E23" s="42">
        <f t="shared" si="9"/>
        <v>0</v>
      </c>
      <c r="F23" s="128"/>
      <c r="G23" s="129"/>
      <c r="H23" s="136"/>
      <c r="I23" s="137"/>
      <c r="J23" s="130"/>
      <c r="K23" s="131"/>
      <c r="L23" s="25">
        <f t="shared" si="10"/>
        <v>0</v>
      </c>
      <c r="M23" s="41"/>
      <c r="N23" s="40"/>
      <c r="O23" s="40"/>
      <c r="R23" s="2">
        <f t="shared" si="11"/>
        <v>8</v>
      </c>
    </row>
    <row r="24" spans="2:19" ht="21.95" customHeight="1" x14ac:dyDescent="0.15">
      <c r="B24" s="145">
        <f t="shared" si="12"/>
        <v>42620</v>
      </c>
      <c r="C24" s="146"/>
      <c r="D24" s="23">
        <f>IF($K$6="","",IF(D23="","",IF(D23+1&gt;$K$7,"",D23+1)))</f>
        <v>42620</v>
      </c>
      <c r="E24" s="42">
        <f t="shared" ref="E24" si="13">+(H24-F24)*24</f>
        <v>0</v>
      </c>
      <c r="F24" s="128"/>
      <c r="G24" s="129"/>
      <c r="H24" s="136"/>
      <c r="I24" s="137"/>
      <c r="J24" s="130"/>
      <c r="K24" s="131"/>
      <c r="L24" s="25">
        <f t="shared" ref="L24" si="14">IF(SUM(E24-J24)&gt;24,"You've entered more than 24 hours.",SUM(E24-J24))</f>
        <v>0</v>
      </c>
      <c r="M24" s="41"/>
      <c r="N24" s="40"/>
      <c r="O24" s="40"/>
      <c r="R24" s="2">
        <f t="shared" si="11"/>
        <v>8</v>
      </c>
    </row>
    <row r="25" spans="2:19" ht="21.95" customHeight="1" x14ac:dyDescent="0.15">
      <c r="B25" s="145">
        <f t="shared" si="12"/>
        <v>42621</v>
      </c>
      <c r="C25" s="146"/>
      <c r="D25" s="23">
        <f t="shared" si="4"/>
        <v>42621</v>
      </c>
      <c r="E25" s="42">
        <f t="shared" ref="E25:E35" si="15">+(H25-F25)*24</f>
        <v>0</v>
      </c>
      <c r="F25" s="128"/>
      <c r="G25" s="129"/>
      <c r="H25" s="136"/>
      <c r="I25" s="137"/>
      <c r="J25" s="130"/>
      <c r="K25" s="131"/>
      <c r="L25" s="25">
        <f t="shared" ref="L25:L27" si="16">IF(SUM(E25-J25)&gt;24,"You've entered more than 24 hours.",SUM(E25-J25))</f>
        <v>0</v>
      </c>
      <c r="M25" s="41"/>
      <c r="N25" s="40"/>
      <c r="O25" s="40"/>
      <c r="R25" s="2">
        <f t="shared" si="11"/>
        <v>8</v>
      </c>
    </row>
    <row r="26" spans="2:19" ht="21.95" customHeight="1" x14ac:dyDescent="0.15">
      <c r="B26" s="145">
        <f t="shared" si="12"/>
        <v>42622</v>
      </c>
      <c r="C26" s="146"/>
      <c r="D26" s="23">
        <f t="shared" si="4"/>
        <v>42622</v>
      </c>
      <c r="E26" s="42">
        <f t="shared" si="15"/>
        <v>0</v>
      </c>
      <c r="F26" s="128"/>
      <c r="G26" s="129"/>
      <c r="H26" s="136"/>
      <c r="I26" s="137"/>
      <c r="J26" s="147"/>
      <c r="K26" s="148"/>
      <c r="L26" s="25">
        <f t="shared" si="16"/>
        <v>0</v>
      </c>
      <c r="M26" s="41"/>
      <c r="N26" s="40"/>
      <c r="O26" s="40"/>
      <c r="R26" s="2">
        <f t="shared" si="11"/>
        <v>8</v>
      </c>
    </row>
    <row r="27" spans="2:19" ht="21.95" customHeight="1" x14ac:dyDescent="0.15">
      <c r="B27" s="145">
        <f t="shared" si="12"/>
        <v>42623</v>
      </c>
      <c r="C27" s="146"/>
      <c r="D27" s="23">
        <f t="shared" si="4"/>
        <v>42623</v>
      </c>
      <c r="E27" s="42">
        <f t="shared" si="15"/>
        <v>0</v>
      </c>
      <c r="F27" s="128"/>
      <c r="G27" s="129"/>
      <c r="H27" s="136"/>
      <c r="I27" s="137"/>
      <c r="J27" s="130"/>
      <c r="K27" s="131"/>
      <c r="L27" s="25">
        <f t="shared" si="16"/>
        <v>0</v>
      </c>
      <c r="M27" s="37"/>
      <c r="N27" s="40"/>
      <c r="O27" s="40"/>
      <c r="R27" s="2">
        <f t="shared" si="11"/>
        <v>0</v>
      </c>
    </row>
    <row r="28" spans="2:19" ht="21.95" customHeight="1" x14ac:dyDescent="0.15">
      <c r="B28" s="145">
        <f t="shared" si="12"/>
        <v>42624</v>
      </c>
      <c r="C28" s="146"/>
      <c r="D28" s="23">
        <f t="shared" si="4"/>
        <v>42624</v>
      </c>
      <c r="E28" s="42">
        <f t="shared" ref="E28" si="17">+(H28-F28)*24</f>
        <v>0</v>
      </c>
      <c r="F28" s="128"/>
      <c r="G28" s="129"/>
      <c r="H28" s="136"/>
      <c r="I28" s="137"/>
      <c r="J28" s="130"/>
      <c r="K28" s="131"/>
      <c r="L28" s="25">
        <f t="shared" ref="L28" si="18">IF(SUM(E28-J28)&gt;24,"You've entered more than 24 hours.",SUM(E28-J28))</f>
        <v>0</v>
      </c>
      <c r="M28" s="41"/>
      <c r="N28" s="40"/>
      <c r="O28" s="40"/>
      <c r="R28" s="2">
        <f>IF(ISERR(MONTH(D28)),0,IF(MONTH(D28)&lt;&gt;MONTH(K$7),0,IF(AND(WEEKDAY(D28)&lt;&gt;1,WEEKDAY(D28)&lt;&gt;7),8,0)))</f>
        <v>0</v>
      </c>
    </row>
    <row r="29" spans="2:19" ht="21.95" customHeight="1" x14ac:dyDescent="0.15">
      <c r="B29" s="113"/>
      <c r="C29" s="29" t="s">
        <v>40</v>
      </c>
      <c r="D29" s="23"/>
      <c r="E29" s="112">
        <f>SUBTOTAL(9,E22:E28)</f>
        <v>0</v>
      </c>
      <c r="F29" s="142"/>
      <c r="G29" s="143"/>
      <c r="H29" s="144"/>
      <c r="I29" s="144"/>
      <c r="J29" s="142">
        <f>SUBTOTAL(9,J22:J28)</f>
        <v>0</v>
      </c>
      <c r="K29" s="143"/>
      <c r="L29" s="28">
        <f>SUBTOTAL(9,L22:L28)</f>
        <v>0</v>
      </c>
      <c r="M29" s="37"/>
      <c r="N29" s="40"/>
      <c r="O29" s="40"/>
      <c r="P29" s="32">
        <f>SUBTOTAL(9,L14:L28)</f>
        <v>0</v>
      </c>
      <c r="Q29" s="32">
        <f>SUBTOTAL(9,L14:L28)</f>
        <v>0</v>
      </c>
      <c r="R29" s="2">
        <f>SUBTOTAL(9,R22:R28)</f>
        <v>40</v>
      </c>
      <c r="S29" s="32">
        <f>SUBTOTAL(9,R14:R28)</f>
        <v>56</v>
      </c>
    </row>
    <row r="30" spans="2:19" ht="21.95" customHeight="1" x14ac:dyDescent="0.15">
      <c r="B30" s="145">
        <f>D30</f>
        <v>42625</v>
      </c>
      <c r="C30" s="146"/>
      <c r="D30" s="23">
        <f>IF($K$6="","",IF(D28="","",IF(D28+1&gt;$K$7,"",D28+1)))</f>
        <v>42625</v>
      </c>
      <c r="E30" s="42">
        <f t="shared" ref="E30:E31" si="19">+(H30-F30)*24</f>
        <v>0</v>
      </c>
      <c r="F30" s="128"/>
      <c r="G30" s="129"/>
      <c r="H30" s="136"/>
      <c r="I30" s="137"/>
      <c r="J30" s="130"/>
      <c r="K30" s="131"/>
      <c r="L30" s="25">
        <f t="shared" ref="L30:L31" si="20">IF(SUM(E30-J30)&gt;24,"You've entered more than 24 hours.",SUM(E30-J30))</f>
        <v>0</v>
      </c>
      <c r="M30" s="41"/>
      <c r="N30" s="39"/>
      <c r="O30" s="39"/>
      <c r="R30" s="2">
        <f t="shared" ref="R30:R36" si="21">IF(ISERR(MONTH(D30)),0,IF(MONTH(D30)&lt;&gt;MONTH(K$7),0,IF(AND(WEEKDAY(D30)&lt;&gt;1,WEEKDAY(D30)&lt;&gt;7),8,0)))</f>
        <v>8</v>
      </c>
    </row>
    <row r="31" spans="2:19" ht="21.95" customHeight="1" x14ac:dyDescent="0.15">
      <c r="B31" s="145">
        <f t="shared" ref="B31:B36" si="22">D31</f>
        <v>42626</v>
      </c>
      <c r="C31" s="146"/>
      <c r="D31" s="23">
        <f t="shared" ref="D31:D34" si="23">IF($K$6="","",IF(D30="","",IF(D30+1&gt;$K$7,"",D30+1)))</f>
        <v>42626</v>
      </c>
      <c r="E31" s="42">
        <f t="shared" si="19"/>
        <v>0</v>
      </c>
      <c r="F31" s="128"/>
      <c r="G31" s="129"/>
      <c r="H31" s="136"/>
      <c r="I31" s="137"/>
      <c r="J31" s="130"/>
      <c r="K31" s="131"/>
      <c r="L31" s="25">
        <f t="shared" si="20"/>
        <v>0</v>
      </c>
      <c r="M31" s="41"/>
      <c r="N31" s="40"/>
      <c r="O31" s="40"/>
      <c r="R31" s="2">
        <f t="shared" si="21"/>
        <v>8</v>
      </c>
    </row>
    <row r="32" spans="2:19" ht="21.95" customHeight="1" x14ac:dyDescent="0.15">
      <c r="B32" s="145">
        <f t="shared" si="22"/>
        <v>42627</v>
      </c>
      <c r="C32" s="146"/>
      <c r="D32" s="23">
        <f t="shared" si="23"/>
        <v>42627</v>
      </c>
      <c r="E32" s="42">
        <f t="shared" ref="E32" si="24">+(H32-F32)*24</f>
        <v>0</v>
      </c>
      <c r="F32" s="128"/>
      <c r="G32" s="129"/>
      <c r="H32" s="136"/>
      <c r="I32" s="137"/>
      <c r="J32" s="130"/>
      <c r="K32" s="131"/>
      <c r="L32" s="25">
        <f t="shared" ref="L32" si="25">IF(SUM(E32-J32)&gt;24,"You've entered more than 24 hours.",SUM(E32-J32))</f>
        <v>0</v>
      </c>
      <c r="M32" s="41"/>
      <c r="N32" s="40"/>
      <c r="O32" s="40"/>
      <c r="R32" s="2">
        <f t="shared" si="21"/>
        <v>8</v>
      </c>
    </row>
    <row r="33" spans="2:19" ht="21.95" customHeight="1" x14ac:dyDescent="0.15">
      <c r="B33" s="145">
        <f t="shared" si="22"/>
        <v>42628</v>
      </c>
      <c r="C33" s="146"/>
      <c r="D33" s="23">
        <f t="shared" si="23"/>
        <v>42628</v>
      </c>
      <c r="E33" s="42">
        <f t="shared" si="15"/>
        <v>0</v>
      </c>
      <c r="F33" s="128"/>
      <c r="G33" s="129"/>
      <c r="H33" s="136"/>
      <c r="I33" s="137"/>
      <c r="J33" s="130"/>
      <c r="K33" s="131"/>
      <c r="L33" s="25">
        <f t="shared" ref="L33:L35" si="26">IF(SUM(E33-J33)&gt;24,"You've entered more than 24 hours.",SUM(E33-J33))</f>
        <v>0</v>
      </c>
      <c r="M33" s="41"/>
      <c r="N33" s="40"/>
      <c r="O33" s="40"/>
      <c r="R33" s="2">
        <f t="shared" si="21"/>
        <v>8</v>
      </c>
    </row>
    <row r="34" spans="2:19" ht="21.95" customHeight="1" x14ac:dyDescent="0.15">
      <c r="B34" s="145">
        <f t="shared" si="22"/>
        <v>42629</v>
      </c>
      <c r="C34" s="146"/>
      <c r="D34" s="23">
        <f t="shared" si="23"/>
        <v>42629</v>
      </c>
      <c r="E34" s="42">
        <f t="shared" si="15"/>
        <v>0</v>
      </c>
      <c r="F34" s="128"/>
      <c r="G34" s="129"/>
      <c r="H34" s="136"/>
      <c r="I34" s="137"/>
      <c r="J34" s="130"/>
      <c r="K34" s="131"/>
      <c r="L34" s="25">
        <f t="shared" si="26"/>
        <v>0</v>
      </c>
      <c r="M34" s="41"/>
      <c r="N34" s="40"/>
      <c r="O34" s="40"/>
      <c r="R34" s="2">
        <f t="shared" si="21"/>
        <v>8</v>
      </c>
    </row>
    <row r="35" spans="2:19" ht="21.95" customHeight="1" x14ac:dyDescent="0.15">
      <c r="B35" s="145">
        <f t="shared" si="22"/>
        <v>42630</v>
      </c>
      <c r="C35" s="146"/>
      <c r="D35" s="23">
        <f t="shared" ref="D35:D52" si="27">IF($K$6="","",IF(D34="","",IF(D34+1&gt;$K$7,"",D34+1)))</f>
        <v>42630</v>
      </c>
      <c r="E35" s="42">
        <f t="shared" si="15"/>
        <v>0</v>
      </c>
      <c r="F35" s="128"/>
      <c r="G35" s="129"/>
      <c r="H35" s="136"/>
      <c r="I35" s="137"/>
      <c r="J35" s="130"/>
      <c r="K35" s="131"/>
      <c r="L35" s="25">
        <f t="shared" si="26"/>
        <v>0</v>
      </c>
      <c r="M35" s="37"/>
      <c r="N35" s="40"/>
      <c r="O35" s="40"/>
      <c r="R35" s="2">
        <f t="shared" si="21"/>
        <v>0</v>
      </c>
    </row>
    <row r="36" spans="2:19" ht="21.95" customHeight="1" x14ac:dyDescent="0.15">
      <c r="B36" s="145">
        <f t="shared" si="22"/>
        <v>42631</v>
      </c>
      <c r="C36" s="146"/>
      <c r="D36" s="23">
        <f t="shared" si="27"/>
        <v>42631</v>
      </c>
      <c r="E36" s="42">
        <f t="shared" ref="E36:E52" si="28">+(H36-F36)*24</f>
        <v>0</v>
      </c>
      <c r="F36" s="128"/>
      <c r="G36" s="129"/>
      <c r="H36" s="136"/>
      <c r="I36" s="137"/>
      <c r="J36" s="130"/>
      <c r="K36" s="131"/>
      <c r="L36" s="25">
        <f t="shared" ref="L36" si="29">IF(SUM(E36-J36)&gt;24,"You've entered more than 24 hours.",SUM(E36-J36))</f>
        <v>0</v>
      </c>
      <c r="M36" s="37"/>
      <c r="N36" s="40"/>
      <c r="O36" s="40"/>
      <c r="R36" s="2">
        <f t="shared" si="21"/>
        <v>0</v>
      </c>
    </row>
    <row r="37" spans="2:19" ht="21.95" customHeight="1" x14ac:dyDescent="0.15">
      <c r="B37" s="113"/>
      <c r="C37" s="29" t="s">
        <v>40</v>
      </c>
      <c r="D37" s="23"/>
      <c r="E37" s="112">
        <f>SUBTOTAL(9,E30:E36)</f>
        <v>0</v>
      </c>
      <c r="F37" s="142"/>
      <c r="G37" s="143"/>
      <c r="H37" s="144"/>
      <c r="I37" s="144"/>
      <c r="J37" s="142">
        <f>SUBTOTAL(9,J30:J36)</f>
        <v>0</v>
      </c>
      <c r="K37" s="143"/>
      <c r="L37" s="28">
        <f>SUBTOTAL(9,L30:L36)</f>
        <v>0</v>
      </c>
      <c r="M37" s="37"/>
      <c r="N37" s="40"/>
      <c r="O37" s="40"/>
      <c r="P37" s="32">
        <f>SUBTOTAL(9,L30:L36)</f>
        <v>0</v>
      </c>
      <c r="Q37" s="32">
        <f>SUBTOTAL(9,L14:L36)</f>
        <v>0</v>
      </c>
      <c r="R37" s="2">
        <f>SUBTOTAL(9,R30:R36)</f>
        <v>40</v>
      </c>
      <c r="S37" s="32">
        <f>SUBTOTAL(9,R14:R36)</f>
        <v>96</v>
      </c>
    </row>
    <row r="38" spans="2:19" ht="21.95" customHeight="1" x14ac:dyDescent="0.15">
      <c r="B38" s="145">
        <f>D38</f>
        <v>42632</v>
      </c>
      <c r="C38" s="146"/>
      <c r="D38" s="23">
        <f>IF($K$6="","",IF(D36="","",IF(D36+1&gt;$K$7,"",D36+1)))</f>
        <v>42632</v>
      </c>
      <c r="E38" s="42">
        <f t="shared" si="28"/>
        <v>0</v>
      </c>
      <c r="F38" s="128"/>
      <c r="G38" s="129"/>
      <c r="H38" s="136"/>
      <c r="I38" s="137"/>
      <c r="J38" s="130"/>
      <c r="K38" s="131"/>
      <c r="L38" s="25">
        <f t="shared" ref="L38:L46" si="30">IF(SUM(E38-J38)&gt;24,"You've entered more than 24 hours.",SUM(E38-J38))</f>
        <v>0</v>
      </c>
      <c r="M38" s="37"/>
      <c r="N38" s="39"/>
      <c r="O38" s="39"/>
      <c r="R38" s="2">
        <f t="shared" ref="R38:R44" si="31">IF(ISERR(MONTH(D38)),0,IF(MONTH(D38)&lt;&gt;MONTH(K$7),0,IF(AND(WEEKDAY(D38)&lt;&gt;1,WEEKDAY(D38)&lt;&gt;7),8,0)))</f>
        <v>8</v>
      </c>
    </row>
    <row r="39" spans="2:19" ht="21.95" customHeight="1" x14ac:dyDescent="0.15">
      <c r="B39" s="145">
        <f t="shared" ref="B39:B44" si="32">D39</f>
        <v>42633</v>
      </c>
      <c r="C39" s="146"/>
      <c r="D39" s="23">
        <f t="shared" si="27"/>
        <v>42633</v>
      </c>
      <c r="E39" s="42">
        <f t="shared" si="28"/>
        <v>0</v>
      </c>
      <c r="F39" s="128"/>
      <c r="G39" s="129"/>
      <c r="H39" s="136"/>
      <c r="I39" s="137"/>
      <c r="J39" s="130"/>
      <c r="K39" s="131"/>
      <c r="L39" s="25">
        <f t="shared" si="30"/>
        <v>0</v>
      </c>
      <c r="M39" s="41"/>
      <c r="N39" s="40"/>
      <c r="O39" s="40"/>
      <c r="R39" s="2">
        <f t="shared" si="31"/>
        <v>8</v>
      </c>
    </row>
    <row r="40" spans="2:19" ht="21.95" customHeight="1" x14ac:dyDescent="0.15">
      <c r="B40" s="145">
        <f t="shared" si="32"/>
        <v>42634</v>
      </c>
      <c r="C40" s="146"/>
      <c r="D40" s="23">
        <f t="shared" si="27"/>
        <v>42634</v>
      </c>
      <c r="E40" s="42">
        <f t="shared" si="28"/>
        <v>0</v>
      </c>
      <c r="F40" s="128"/>
      <c r="G40" s="129"/>
      <c r="H40" s="136"/>
      <c r="I40" s="137"/>
      <c r="J40" s="153"/>
      <c r="K40" s="131"/>
      <c r="L40" s="25">
        <f t="shared" si="30"/>
        <v>0</v>
      </c>
      <c r="M40" s="41"/>
      <c r="N40" s="40"/>
      <c r="O40" s="40"/>
      <c r="R40" s="2">
        <f t="shared" si="31"/>
        <v>8</v>
      </c>
    </row>
    <row r="41" spans="2:19" ht="21.95" customHeight="1" x14ac:dyDescent="0.15">
      <c r="B41" s="145">
        <f t="shared" si="32"/>
        <v>42635</v>
      </c>
      <c r="C41" s="146"/>
      <c r="D41" s="23">
        <f t="shared" si="27"/>
        <v>42635</v>
      </c>
      <c r="E41" s="42">
        <f t="shared" si="28"/>
        <v>0</v>
      </c>
      <c r="F41" s="128"/>
      <c r="G41" s="129"/>
      <c r="H41" s="136"/>
      <c r="I41" s="137"/>
      <c r="J41" s="130"/>
      <c r="K41" s="131"/>
      <c r="L41" s="25">
        <f t="shared" si="30"/>
        <v>0</v>
      </c>
      <c r="M41" s="41"/>
      <c r="N41" s="40"/>
      <c r="O41" s="40"/>
      <c r="R41" s="2">
        <f t="shared" si="31"/>
        <v>8</v>
      </c>
    </row>
    <row r="42" spans="2:19" ht="21.95" customHeight="1" x14ac:dyDescent="0.15">
      <c r="B42" s="145">
        <f t="shared" si="32"/>
        <v>42636</v>
      </c>
      <c r="C42" s="146"/>
      <c r="D42" s="23">
        <f t="shared" si="27"/>
        <v>42636</v>
      </c>
      <c r="E42" s="42">
        <f t="shared" si="28"/>
        <v>0</v>
      </c>
      <c r="F42" s="128"/>
      <c r="G42" s="129"/>
      <c r="H42" s="136"/>
      <c r="I42" s="137"/>
      <c r="J42" s="130"/>
      <c r="K42" s="131"/>
      <c r="L42" s="25">
        <f t="shared" si="30"/>
        <v>0</v>
      </c>
      <c r="M42" s="41"/>
      <c r="N42" s="40"/>
      <c r="O42" s="40"/>
      <c r="R42" s="2">
        <f t="shared" si="31"/>
        <v>8</v>
      </c>
    </row>
    <row r="43" spans="2:19" ht="21.95" customHeight="1" x14ac:dyDescent="0.15">
      <c r="B43" s="145">
        <f t="shared" si="32"/>
        <v>42637</v>
      </c>
      <c r="C43" s="146"/>
      <c r="D43" s="23">
        <f t="shared" si="27"/>
        <v>42637</v>
      </c>
      <c r="E43" s="42">
        <f t="shared" si="28"/>
        <v>0</v>
      </c>
      <c r="F43" s="128"/>
      <c r="G43" s="129"/>
      <c r="H43" s="136"/>
      <c r="I43" s="137"/>
      <c r="J43" s="130"/>
      <c r="K43" s="131"/>
      <c r="L43" s="25">
        <f t="shared" si="30"/>
        <v>0</v>
      </c>
      <c r="M43" s="37"/>
      <c r="N43" s="40"/>
      <c r="O43" s="40"/>
      <c r="R43" s="2">
        <f t="shared" si="31"/>
        <v>0</v>
      </c>
    </row>
    <row r="44" spans="2:19" ht="21.95" customHeight="1" x14ac:dyDescent="0.15">
      <c r="B44" s="145">
        <f t="shared" si="32"/>
        <v>42638</v>
      </c>
      <c r="C44" s="146"/>
      <c r="D44" s="23">
        <f t="shared" si="27"/>
        <v>42638</v>
      </c>
      <c r="E44" s="42">
        <f t="shared" si="28"/>
        <v>0</v>
      </c>
      <c r="F44" s="128"/>
      <c r="G44" s="129"/>
      <c r="H44" s="136"/>
      <c r="I44" s="137"/>
      <c r="J44" s="130"/>
      <c r="K44" s="131"/>
      <c r="L44" s="25">
        <f t="shared" si="30"/>
        <v>0</v>
      </c>
      <c r="M44" s="37"/>
      <c r="N44" s="40"/>
      <c r="O44" s="40"/>
      <c r="R44" s="2">
        <f t="shared" si="31"/>
        <v>0</v>
      </c>
    </row>
    <row r="45" spans="2:19" ht="21.95" customHeight="1" x14ac:dyDescent="0.15">
      <c r="B45" s="113"/>
      <c r="C45" s="29" t="s">
        <v>40</v>
      </c>
      <c r="D45" s="23"/>
      <c r="E45" s="112">
        <f>SUBTOTAL(9,E38:E44)</f>
        <v>0</v>
      </c>
      <c r="F45" s="142"/>
      <c r="G45" s="143"/>
      <c r="H45" s="144"/>
      <c r="I45" s="144"/>
      <c r="J45" s="142"/>
      <c r="K45" s="143"/>
      <c r="L45" s="28">
        <f>SUBTOTAL(9,L38:L44)</f>
        <v>0</v>
      </c>
      <c r="M45" s="37"/>
      <c r="N45" s="40"/>
      <c r="O45" s="40"/>
      <c r="P45" s="32">
        <f>SUBTOTAL(9,L30:L44)</f>
        <v>0</v>
      </c>
      <c r="Q45" s="32">
        <f>SUBTOTAL(9,L14:L44)</f>
        <v>0</v>
      </c>
      <c r="R45" s="2">
        <f>SUBTOTAL(9,R38:R44)</f>
        <v>40</v>
      </c>
      <c r="S45" s="32">
        <f>SUBTOTAL(9,R14:R44)</f>
        <v>136</v>
      </c>
    </row>
    <row r="46" spans="2:19" ht="21.95" customHeight="1" x14ac:dyDescent="0.15">
      <c r="B46" s="145">
        <f>D46</f>
        <v>42639</v>
      </c>
      <c r="C46" s="146"/>
      <c r="D46" s="23">
        <f>IF($K$6="","",IF(D44="","",IF(D44+1&gt;$K$7,"",D44+1)))</f>
        <v>42639</v>
      </c>
      <c r="E46" s="42">
        <f t="shared" si="28"/>
        <v>8</v>
      </c>
      <c r="F46" s="128">
        <v>0.35416666666666669</v>
      </c>
      <c r="G46" s="129"/>
      <c r="H46" s="136">
        <v>0.6875</v>
      </c>
      <c r="I46" s="137"/>
      <c r="J46" s="130"/>
      <c r="K46" s="131"/>
      <c r="L46" s="25">
        <f t="shared" si="30"/>
        <v>8</v>
      </c>
      <c r="M46" s="37" t="s">
        <v>41</v>
      </c>
      <c r="N46" s="39" t="s">
        <v>42</v>
      </c>
      <c r="O46" s="39" t="s">
        <v>42</v>
      </c>
      <c r="R46" s="2">
        <f t="shared" ref="R46:R52" si="33">IF(ISERR(MONTH(D46)),0,IF(MONTH(D46)&lt;&gt;MONTH(K$7),0,IF(AND(WEEKDAY(D46)&lt;&gt;1,WEEKDAY(D46)&lt;&gt;7),8,0)))</f>
        <v>8</v>
      </c>
    </row>
    <row r="47" spans="2:19" ht="21.95" customHeight="1" x14ac:dyDescent="0.15">
      <c r="B47" s="145">
        <f t="shared" ref="B47:B52" si="34">D47</f>
        <v>42640</v>
      </c>
      <c r="C47" s="146"/>
      <c r="D47" s="23">
        <f t="shared" si="27"/>
        <v>42640</v>
      </c>
      <c r="E47" s="42">
        <f t="shared" si="28"/>
        <v>8</v>
      </c>
      <c r="F47" s="128">
        <v>0.3125</v>
      </c>
      <c r="G47" s="129"/>
      <c r="H47" s="136">
        <v>0.64583333333333337</v>
      </c>
      <c r="I47" s="137"/>
      <c r="J47" s="130"/>
      <c r="K47" s="131"/>
      <c r="L47" s="25">
        <f t="shared" ref="L47:L52" si="35">IF(SUM(E47-J47)&gt;24,"You've entered more than 24 hours.",SUM(E47-J47))</f>
        <v>8</v>
      </c>
      <c r="M47" s="37" t="s">
        <v>43</v>
      </c>
      <c r="N47" s="40" t="s">
        <v>42</v>
      </c>
      <c r="O47" s="40" t="s">
        <v>42</v>
      </c>
      <c r="R47" s="2">
        <f t="shared" si="33"/>
        <v>8</v>
      </c>
    </row>
    <row r="48" spans="2:19" ht="21.95" customHeight="1" x14ac:dyDescent="0.15">
      <c r="B48" s="145">
        <f t="shared" si="34"/>
        <v>42641</v>
      </c>
      <c r="C48" s="146"/>
      <c r="D48" s="23">
        <f t="shared" si="27"/>
        <v>42641</v>
      </c>
      <c r="E48" s="42">
        <f t="shared" si="28"/>
        <v>8.5</v>
      </c>
      <c r="F48" s="128">
        <v>0.3125</v>
      </c>
      <c r="G48" s="129"/>
      <c r="H48" s="136">
        <v>0.66666666666666663</v>
      </c>
      <c r="I48" s="137"/>
      <c r="J48" s="130">
        <v>1</v>
      </c>
      <c r="K48" s="131"/>
      <c r="L48" s="25">
        <f t="shared" si="35"/>
        <v>7.5</v>
      </c>
      <c r="M48" s="37" t="s">
        <v>44</v>
      </c>
      <c r="N48" s="40" t="s">
        <v>42</v>
      </c>
      <c r="O48" s="40" t="s">
        <v>42</v>
      </c>
      <c r="R48" s="2">
        <f t="shared" si="33"/>
        <v>8</v>
      </c>
    </row>
    <row r="49" spans="2:19" ht="21.95" customHeight="1" x14ac:dyDescent="0.15">
      <c r="B49" s="145">
        <f t="shared" si="34"/>
        <v>42642</v>
      </c>
      <c r="C49" s="146"/>
      <c r="D49" s="23">
        <f t="shared" si="27"/>
        <v>42642</v>
      </c>
      <c r="E49" s="42">
        <f t="shared" si="28"/>
        <v>10</v>
      </c>
      <c r="F49" s="128">
        <v>0.3125</v>
      </c>
      <c r="G49" s="129"/>
      <c r="H49" s="136">
        <v>0.72916666666666663</v>
      </c>
      <c r="I49" s="137"/>
      <c r="J49" s="130">
        <v>1.5</v>
      </c>
      <c r="K49" s="131"/>
      <c r="L49" s="25">
        <f t="shared" si="35"/>
        <v>8.5</v>
      </c>
      <c r="M49" s="37" t="s">
        <v>45</v>
      </c>
      <c r="N49" s="40" t="s">
        <v>42</v>
      </c>
      <c r="O49" s="40" t="s">
        <v>42</v>
      </c>
      <c r="R49" s="2">
        <f t="shared" si="33"/>
        <v>8</v>
      </c>
    </row>
    <row r="50" spans="2:19" ht="21.95" customHeight="1" x14ac:dyDescent="0.15">
      <c r="B50" s="145">
        <f t="shared" si="34"/>
        <v>42643</v>
      </c>
      <c r="C50" s="146"/>
      <c r="D50" s="23">
        <f t="shared" si="27"/>
        <v>42643</v>
      </c>
      <c r="E50" s="42">
        <f t="shared" si="28"/>
        <v>8</v>
      </c>
      <c r="F50" s="128">
        <v>0.3125</v>
      </c>
      <c r="G50" s="129"/>
      <c r="H50" s="136">
        <v>0.64583333333333337</v>
      </c>
      <c r="I50" s="137"/>
      <c r="J50" s="130"/>
      <c r="K50" s="131"/>
      <c r="L50" s="25">
        <f t="shared" si="35"/>
        <v>8</v>
      </c>
      <c r="M50" s="37" t="s">
        <v>45</v>
      </c>
      <c r="N50" s="40" t="s">
        <v>42</v>
      </c>
      <c r="O50" s="40" t="s">
        <v>42</v>
      </c>
      <c r="R50" s="2">
        <f t="shared" si="33"/>
        <v>8</v>
      </c>
    </row>
    <row r="51" spans="2:19" ht="21.95" customHeight="1" x14ac:dyDescent="0.15">
      <c r="B51" s="145" t="str">
        <f t="shared" si="34"/>
        <v/>
      </c>
      <c r="C51" s="146"/>
      <c r="D51" s="23" t="str">
        <f t="shared" si="27"/>
        <v/>
      </c>
      <c r="E51" s="42">
        <f t="shared" si="28"/>
        <v>0</v>
      </c>
      <c r="F51" s="128"/>
      <c r="G51" s="129"/>
      <c r="H51" s="136"/>
      <c r="I51" s="137"/>
      <c r="J51" s="130"/>
      <c r="K51" s="131"/>
      <c r="L51" s="25">
        <f t="shared" si="35"/>
        <v>0</v>
      </c>
      <c r="M51" s="37"/>
      <c r="N51" s="40"/>
      <c r="O51" s="40"/>
      <c r="R51" s="2">
        <f t="shared" si="33"/>
        <v>0</v>
      </c>
    </row>
    <row r="52" spans="2:19" ht="21.95" customHeight="1" x14ac:dyDescent="0.15">
      <c r="B52" s="145" t="str">
        <f t="shared" si="34"/>
        <v/>
      </c>
      <c r="C52" s="146"/>
      <c r="D52" s="23" t="str">
        <f t="shared" si="27"/>
        <v/>
      </c>
      <c r="E52" s="42">
        <f t="shared" si="28"/>
        <v>0</v>
      </c>
      <c r="F52" s="128"/>
      <c r="G52" s="129"/>
      <c r="H52" s="136"/>
      <c r="I52" s="137"/>
      <c r="J52" s="130"/>
      <c r="K52" s="131"/>
      <c r="L52" s="25">
        <f t="shared" si="35"/>
        <v>0</v>
      </c>
      <c r="M52" s="37"/>
      <c r="N52" s="40"/>
      <c r="O52" s="40"/>
      <c r="R52" s="2">
        <f t="shared" si="33"/>
        <v>0</v>
      </c>
    </row>
    <row r="53" spans="2:19" ht="21.95" customHeight="1" x14ac:dyDescent="0.15">
      <c r="B53" s="30"/>
      <c r="C53" s="29" t="s">
        <v>40</v>
      </c>
      <c r="D53" s="23"/>
      <c r="E53" s="112">
        <f>SUBTOTAL(9,E46:E52)</f>
        <v>42.5</v>
      </c>
      <c r="F53" s="142"/>
      <c r="G53" s="143"/>
      <c r="H53" s="154"/>
      <c r="I53" s="155"/>
      <c r="J53" s="142"/>
      <c r="K53" s="143"/>
      <c r="L53" s="28">
        <f>SUBTOTAL(9,L46:L52)</f>
        <v>40</v>
      </c>
      <c r="P53" s="32">
        <f>SUBTOTAL(9,L30:L52)</f>
        <v>40</v>
      </c>
      <c r="Q53" s="32">
        <f>SUBTOTAL(9,L14:L52)</f>
        <v>40</v>
      </c>
      <c r="R53" s="2">
        <f>SUBTOTAL(9,R46:R52)</f>
        <v>40</v>
      </c>
      <c r="S53" s="32">
        <f>SUBTOTAL(9,R14:R52)</f>
        <v>176</v>
      </c>
    </row>
    <row r="54" spans="2:19" ht="21.95" customHeight="1" x14ac:dyDescent="0.15">
      <c r="D54" s="48" t="s">
        <v>46</v>
      </c>
      <c r="E54" s="28">
        <f>SUBTOTAL(9,E14:E53)</f>
        <v>42.5</v>
      </c>
      <c r="F54" s="132"/>
      <c r="G54" s="133"/>
      <c r="H54" s="132"/>
      <c r="I54" s="133"/>
      <c r="J54" s="132">
        <f t="shared" ref="J54:L54" si="36">SUBTOTAL(9,J14:J53)</f>
        <v>2.5</v>
      </c>
      <c r="K54" s="133"/>
      <c r="L54" s="28">
        <f t="shared" si="36"/>
        <v>40</v>
      </c>
      <c r="R54" s="2">
        <f>SUBTOTAL(9,R14:R53)</f>
        <v>176</v>
      </c>
    </row>
    <row r="55" spans="2:19" ht="21.95" customHeight="1" x14ac:dyDescent="0.15">
      <c r="D55" s="48" t="s">
        <v>47</v>
      </c>
      <c r="E55" s="33">
        <v>120</v>
      </c>
      <c r="F55" s="138"/>
      <c r="G55" s="139"/>
      <c r="H55" s="138"/>
      <c r="I55" s="139"/>
      <c r="J55" s="134">
        <f>-E55</f>
        <v>-120</v>
      </c>
      <c r="K55" s="135"/>
      <c r="L55" s="43"/>
    </row>
    <row r="56" spans="2:19" ht="21.95" customHeight="1" x14ac:dyDescent="0.15">
      <c r="D56" s="48" t="s">
        <v>48</v>
      </c>
      <c r="E56" s="111">
        <f>+E54*E55</f>
        <v>5100</v>
      </c>
      <c r="F56" s="125"/>
      <c r="G56" s="126"/>
      <c r="H56" s="149"/>
      <c r="I56" s="149"/>
      <c r="J56" s="125">
        <f>+J54*J55</f>
        <v>-300</v>
      </c>
      <c r="K56" s="126"/>
      <c r="L56" s="111">
        <f>SUM(E56:J56)</f>
        <v>4800</v>
      </c>
    </row>
    <row r="57" spans="2:19" ht="21.95" customHeight="1" x14ac:dyDescent="0.15">
      <c r="D57" s="48" t="s">
        <v>49</v>
      </c>
      <c r="E57" s="33">
        <v>120</v>
      </c>
      <c r="F57" s="138"/>
      <c r="G57" s="139"/>
      <c r="H57" s="138"/>
      <c r="I57" s="139"/>
      <c r="J57" s="134">
        <f>-E57</f>
        <v>-120</v>
      </c>
      <c r="K57" s="135"/>
      <c r="L57" s="26"/>
    </row>
    <row r="58" spans="2:19" ht="21.95" customHeight="1" x14ac:dyDescent="0.15">
      <c r="D58" s="48" t="s">
        <v>50</v>
      </c>
      <c r="E58" s="111">
        <f>+E54*E57</f>
        <v>5100</v>
      </c>
      <c r="F58" s="125"/>
      <c r="G58" s="126"/>
      <c r="H58" s="149"/>
      <c r="I58" s="149"/>
      <c r="J58" s="125">
        <f>+J54*J57</f>
        <v>-300</v>
      </c>
      <c r="K58" s="126"/>
      <c r="L58" s="111">
        <f>SUM(E58:J58)</f>
        <v>4800</v>
      </c>
    </row>
    <row r="60" spans="2:19" ht="26.25" customHeight="1" x14ac:dyDescent="0.15">
      <c r="B60" s="5"/>
      <c r="C60" s="5"/>
      <c r="E60" s="124"/>
      <c r="F60" s="124"/>
      <c r="G60" s="124"/>
      <c r="H60" s="124"/>
      <c r="I60" s="124"/>
      <c r="J60" s="124"/>
      <c r="K60" s="124"/>
      <c r="L60" s="124"/>
    </row>
    <row r="61" spans="2:19" ht="17.100000000000001" customHeight="1" x14ac:dyDescent="0.15">
      <c r="E61" s="18" t="s">
        <v>51</v>
      </c>
      <c r="F61" s="19"/>
      <c r="G61" s="18"/>
      <c r="H61" s="20"/>
      <c r="I61" s="21"/>
      <c r="J61" s="19"/>
      <c r="K61" s="22" t="s">
        <v>15</v>
      </c>
      <c r="L61" s="18"/>
    </row>
    <row r="62" spans="2:19" s="6" customFormat="1" ht="17.25" customHeight="1" x14ac:dyDescent="0.15">
      <c r="D62" s="45"/>
      <c r="E62" s="124"/>
      <c r="F62" s="124"/>
      <c r="G62" s="124"/>
      <c r="H62" s="124"/>
      <c r="I62" s="124"/>
      <c r="J62" s="124"/>
      <c r="K62" s="124"/>
      <c r="L62" s="124"/>
    </row>
    <row r="63" spans="2:19" ht="17.100000000000001" customHeight="1" x14ac:dyDescent="0.15">
      <c r="E63" s="18" t="s">
        <v>52</v>
      </c>
      <c r="F63" s="19"/>
      <c r="G63" s="21"/>
      <c r="H63" s="18"/>
      <c r="I63" s="18"/>
      <c r="J63" s="19"/>
      <c r="K63" s="22" t="s">
        <v>15</v>
      </c>
      <c r="L63" s="18"/>
    </row>
  </sheetData>
  <mergeCells count="187"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</mergeCells>
  <phoneticPr fontId="0" type="noConversion"/>
  <conditionalFormatting sqref="E22:M28 E30:M36 E38:M44 E46:M52 E14:M20">
    <cfRule type="expression" dxfId="150" priority="1" stopIfTrue="1">
      <formula>$N14&lt;&gt;"Y"</formula>
    </cfRule>
    <cfRule type="expression" dxfId="149" priority="2">
      <formula>$O14&lt;&gt;"Y"</formula>
    </cfRule>
  </conditionalFormatting>
  <hyperlinks>
    <hyperlink ref="K11" r:id="rId1" xr:uid="{00000000-0004-0000-0100-000000000000}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6"/>
    <pageSetUpPr fitToPage="1"/>
  </sheetPr>
  <dimension ref="B2:S71"/>
  <sheetViews>
    <sheetView showGridLines="0" showZeros="0" zoomScaleNormal="100" workbookViewId="0" xr3:uid="{842E5F09-E766-5B8D-85AF-A39847EA96FD}">
      <selection activeCell="K7" sqref="K7:L7"/>
    </sheetView>
  </sheetViews>
  <sheetFormatPr defaultColWidth="8.8984375" defaultRowHeight="14.25" x14ac:dyDescent="0.2"/>
  <cols>
    <col min="1" max="1" width="2.6953125" style="2" customWidth="1"/>
    <col min="2" max="2" width="11.32421875" style="2" customWidth="1"/>
    <col min="3" max="3" width="5.2578125" style="2" customWidth="1"/>
    <col min="4" max="4" width="13.88671875" style="2" customWidth="1"/>
    <col min="5" max="5" width="10.24609375" style="2" customWidth="1"/>
    <col min="6" max="6" width="9.3046875" style="2" customWidth="1"/>
    <col min="7" max="7" width="1.75" style="2" customWidth="1"/>
    <col min="8" max="8" width="9.3046875" style="2" customWidth="1"/>
    <col min="9" max="9" width="1.75" style="2" customWidth="1"/>
    <col min="10" max="10" width="6.7421875" style="2" customWidth="1"/>
    <col min="11" max="11" width="4.3125" style="2" customWidth="1"/>
    <col min="12" max="12" width="23.734375" style="2" customWidth="1"/>
    <col min="13" max="13" width="31.015625" style="2" bestFit="1" customWidth="1"/>
    <col min="14" max="15" width="12.67578125" style="2" customWidth="1"/>
    <col min="16" max="17" width="8.8984375" style="2"/>
    <col min="18" max="18" width="10.3828125" style="2" bestFit="1" customWidth="1"/>
    <col min="19" max="19" width="12.26953125" style="2" bestFit="1" customWidth="1"/>
    <col min="20" max="16384" width="8.8984375" style="2"/>
  </cols>
  <sheetData>
    <row r="2" spans="2:18" ht="27" x14ac:dyDescent="0.3">
      <c r="B2" s="1"/>
      <c r="C2" s="1"/>
      <c r="I2" s="3"/>
      <c r="J2" s="3"/>
      <c r="L2" s="4" t="s">
        <v>30</v>
      </c>
    </row>
    <row r="3" spans="2:18" ht="12.75" x14ac:dyDescent="0.15">
      <c r="B3" s="1"/>
      <c r="C3" s="1"/>
      <c r="I3" s="3"/>
      <c r="J3" s="3"/>
    </row>
    <row r="4" spans="2:18" ht="27" x14ac:dyDescent="0.15">
      <c r="B4" s="24"/>
      <c r="C4" s="10"/>
      <c r="I4" s="3"/>
      <c r="J4" s="3"/>
    </row>
    <row r="5" spans="2:18" s="6" customFormat="1" ht="12.75" x14ac:dyDescent="0.15">
      <c r="B5" s="7"/>
      <c r="C5" s="7"/>
      <c r="I5" s="8"/>
      <c r="J5" s="8"/>
    </row>
    <row r="6" spans="2:18" s="6" customFormat="1" ht="17.100000000000001" customHeight="1" x14ac:dyDescent="0.15">
      <c r="B6" s="14" t="s">
        <v>1</v>
      </c>
      <c r="C6" s="14"/>
      <c r="D6" s="120"/>
      <c r="E6" s="120"/>
      <c r="F6" s="16"/>
      <c r="G6" s="12" t="s">
        <v>2</v>
      </c>
      <c r="I6" s="12"/>
      <c r="J6" s="12"/>
      <c r="K6" s="121">
        <v>42644</v>
      </c>
      <c r="L6" s="121"/>
    </row>
    <row r="7" spans="2:18" s="6" customFormat="1" ht="17.100000000000001" customHeight="1" x14ac:dyDescent="0.15">
      <c r="B7" s="14" t="s">
        <v>3</v>
      </c>
      <c r="C7" s="14"/>
      <c r="D7" s="120"/>
      <c r="E7" s="120"/>
      <c r="F7" s="16"/>
      <c r="G7" s="12" t="s">
        <v>4</v>
      </c>
      <c r="I7" s="12"/>
      <c r="J7" s="12"/>
      <c r="K7" s="141">
        <f>EOMONTH(K6,0)</f>
        <v>42674</v>
      </c>
      <c r="L7" s="141"/>
    </row>
    <row r="8" spans="2:18" s="6" customFormat="1" ht="17.100000000000001" customHeight="1" x14ac:dyDescent="0.15">
      <c r="B8" s="14" t="s">
        <v>5</v>
      </c>
      <c r="C8" s="14"/>
      <c r="D8" s="120"/>
      <c r="E8" s="120"/>
      <c r="F8" s="16"/>
      <c r="G8" s="9"/>
      <c r="I8" s="13"/>
      <c r="J8" s="13"/>
      <c r="K8" s="15"/>
      <c r="L8" s="15"/>
    </row>
    <row r="9" spans="2:18" s="6" customFormat="1" ht="17.100000000000001" customHeight="1" x14ac:dyDescent="0.15">
      <c r="B9" s="9"/>
      <c r="C9" s="13"/>
      <c r="D9" s="13"/>
      <c r="E9" s="15"/>
      <c r="G9" s="9"/>
      <c r="I9" s="13"/>
      <c r="J9" s="13"/>
      <c r="K9" s="15"/>
      <c r="L9" s="15"/>
    </row>
    <row r="10" spans="2:18" s="6" customFormat="1" ht="17.100000000000001" customHeight="1" x14ac:dyDescent="0.15">
      <c r="B10" s="12" t="s">
        <v>6</v>
      </c>
      <c r="C10" s="12"/>
      <c r="D10" s="123" t="s">
        <v>7</v>
      </c>
      <c r="E10" s="123"/>
      <c r="F10" s="17"/>
      <c r="G10" s="12" t="s">
        <v>8</v>
      </c>
      <c r="I10" s="12"/>
      <c r="J10" s="12"/>
      <c r="K10" s="124" t="s">
        <v>9</v>
      </c>
      <c r="L10" s="124"/>
    </row>
    <row r="11" spans="2:18" s="6" customFormat="1" ht="17.100000000000001" customHeight="1" x14ac:dyDescent="0.15">
      <c r="B11" s="12" t="s">
        <v>10</v>
      </c>
      <c r="C11" s="12"/>
      <c r="D11" s="118" t="s">
        <v>11</v>
      </c>
      <c r="E11" s="118"/>
      <c r="F11" s="17"/>
      <c r="G11" s="12" t="s">
        <v>12</v>
      </c>
      <c r="I11" s="12"/>
      <c r="J11" s="12"/>
      <c r="K11" s="119" t="s">
        <v>13</v>
      </c>
      <c r="L11" s="118"/>
    </row>
    <row r="12" spans="2:18" ht="18.75" customHeight="1" x14ac:dyDescent="0.15">
      <c r="D12" s="11"/>
    </row>
    <row r="13" spans="2:18" ht="30" customHeight="1" x14ac:dyDescent="0.15">
      <c r="B13" s="150" t="s">
        <v>31</v>
      </c>
      <c r="C13" s="151"/>
      <c r="D13" s="152"/>
      <c r="E13" s="114" t="s">
        <v>32</v>
      </c>
      <c r="F13" s="127" t="s">
        <v>33</v>
      </c>
      <c r="G13" s="127"/>
      <c r="H13" s="140" t="s">
        <v>34</v>
      </c>
      <c r="I13" s="140"/>
      <c r="J13" s="140" t="s">
        <v>35</v>
      </c>
      <c r="K13" s="140"/>
      <c r="L13" s="34" t="s">
        <v>36</v>
      </c>
      <c r="M13" s="36" t="s">
        <v>37</v>
      </c>
      <c r="N13" s="38" t="s">
        <v>38</v>
      </c>
      <c r="O13" s="38" t="s">
        <v>39</v>
      </c>
    </row>
    <row r="14" spans="2:18" ht="21.95" customHeight="1" x14ac:dyDescent="0.15">
      <c r="B14" s="145">
        <f>D14</f>
        <v>42639</v>
      </c>
      <c r="C14" s="146"/>
      <c r="D14" s="23">
        <f>IF($K$6="","",IF(WEEKDAY($K$6)&lt;&gt;2,K6-(WEEKDAY(K6)-2),K6))</f>
        <v>42639</v>
      </c>
      <c r="E14" s="42">
        <f t="shared" ref="E14:E20" si="0">+(H14-F14)*24</f>
        <v>0</v>
      </c>
      <c r="F14" s="128"/>
      <c r="G14" s="129"/>
      <c r="H14" s="136"/>
      <c r="I14" s="137"/>
      <c r="J14" s="130"/>
      <c r="K14" s="131"/>
      <c r="L14" s="35">
        <f t="shared" ref="L14" si="1">IF(SUM(E14-J14)&gt;24,"You've entered more than 24 hours.",SUM(E14-J14))</f>
        <v>0</v>
      </c>
      <c r="M14" s="41"/>
      <c r="N14" s="39"/>
      <c r="O14" s="39"/>
      <c r="P14"/>
      <c r="R14" s="2">
        <f t="shared" ref="R14:R15" si="2">IF(ISERR(MONTH(D14)),0,IF(MONTH(D14)&lt;&gt;MONTH(K$7),0,IF(AND(WEEKDAY(D14)&lt;&gt;1,WEEKDAY(D14)&lt;&gt;7),8,0)))</f>
        <v>0</v>
      </c>
    </row>
    <row r="15" spans="2:18" ht="21.95" customHeight="1" x14ac:dyDescent="0.15">
      <c r="B15" s="145">
        <f t="shared" ref="B15:B20" si="3">D15</f>
        <v>42640</v>
      </c>
      <c r="C15" s="146"/>
      <c r="D15" s="23">
        <f t="shared" ref="D15:D28" si="4">IF($K$6="","",IF(D14="","",IF(D14+1&gt;$K$7,"",D14+1)))</f>
        <v>42640</v>
      </c>
      <c r="E15" s="42">
        <f t="shared" si="0"/>
        <v>0</v>
      </c>
      <c r="F15" s="128"/>
      <c r="G15" s="129"/>
      <c r="H15" s="136"/>
      <c r="I15" s="137"/>
      <c r="J15" s="130"/>
      <c r="K15" s="131"/>
      <c r="L15" s="25">
        <f t="shared" ref="L15" si="5">IF(SUM(E15-J15)&gt;24,"You've entered more than 24 hours.",SUM(E15-J15))</f>
        <v>0</v>
      </c>
      <c r="M15" s="41"/>
      <c r="N15" s="40"/>
      <c r="O15" s="40"/>
      <c r="P15"/>
      <c r="R15" s="2">
        <f t="shared" si="2"/>
        <v>0</v>
      </c>
    </row>
    <row r="16" spans="2:18" ht="21.95" customHeight="1" x14ac:dyDescent="0.15">
      <c r="B16" s="145">
        <f t="shared" si="3"/>
        <v>42641</v>
      </c>
      <c r="C16" s="146"/>
      <c r="D16" s="23">
        <f t="shared" si="4"/>
        <v>42641</v>
      </c>
      <c r="E16" s="42">
        <f t="shared" si="0"/>
        <v>0</v>
      </c>
      <c r="F16" s="128"/>
      <c r="G16" s="129"/>
      <c r="H16" s="136"/>
      <c r="I16" s="137"/>
      <c r="J16" s="130"/>
      <c r="K16" s="131"/>
      <c r="L16" s="25">
        <f t="shared" ref="L16:L19" si="6">IF(SUM(E16-J16)&gt;24,"You've entered more than 24 hours.",SUM(E16-J16))</f>
        <v>0</v>
      </c>
      <c r="M16" s="41"/>
      <c r="N16" s="40"/>
      <c r="O16" s="40"/>
      <c r="P16"/>
      <c r="R16" s="2">
        <f>IF(ISERR(MONTH(D16)),0,IF(MONTH(D16)&lt;&gt;MONTH(K$7),0,IF(AND(WEEKDAY(D16)&lt;&gt;1,WEEKDAY(D16)&lt;&gt;7),8,0)))</f>
        <v>0</v>
      </c>
    </row>
    <row r="17" spans="2:19" ht="21.95" customHeight="1" x14ac:dyDescent="0.15">
      <c r="B17" s="145">
        <f t="shared" si="3"/>
        <v>42642</v>
      </c>
      <c r="C17" s="146"/>
      <c r="D17" s="23">
        <f t="shared" si="4"/>
        <v>42642</v>
      </c>
      <c r="E17" s="42">
        <f t="shared" si="0"/>
        <v>0</v>
      </c>
      <c r="F17" s="128"/>
      <c r="G17" s="129"/>
      <c r="H17" s="136"/>
      <c r="I17" s="137"/>
      <c r="J17" s="130"/>
      <c r="K17" s="131"/>
      <c r="L17" s="25">
        <f t="shared" si="6"/>
        <v>0</v>
      </c>
      <c r="M17" s="41"/>
      <c r="N17" s="40"/>
      <c r="O17" s="40"/>
      <c r="P17"/>
      <c r="R17" s="2">
        <f t="shared" ref="R17:R20" si="7">IF(ISERR(MONTH(D17)),0,IF(MONTH(D17)&lt;&gt;MONTH(K$7),0,IF(AND(WEEKDAY(D17)&lt;&gt;1,WEEKDAY(D17)&lt;&gt;7),8,0)))</f>
        <v>0</v>
      </c>
    </row>
    <row r="18" spans="2:19" ht="21.95" customHeight="1" x14ac:dyDescent="0.15">
      <c r="B18" s="145">
        <f t="shared" si="3"/>
        <v>42643</v>
      </c>
      <c r="C18" s="146"/>
      <c r="D18" s="23">
        <f t="shared" si="4"/>
        <v>42643</v>
      </c>
      <c r="E18" s="42">
        <f t="shared" si="0"/>
        <v>0</v>
      </c>
      <c r="F18" s="128"/>
      <c r="G18" s="129"/>
      <c r="H18" s="136"/>
      <c r="I18" s="137"/>
      <c r="J18" s="130"/>
      <c r="K18" s="131"/>
      <c r="L18" s="25">
        <f t="shared" si="6"/>
        <v>0</v>
      </c>
      <c r="M18" s="41"/>
      <c r="N18" s="40"/>
      <c r="O18" s="40"/>
      <c r="P18"/>
      <c r="R18" s="2">
        <f t="shared" si="7"/>
        <v>0</v>
      </c>
    </row>
    <row r="19" spans="2:19" ht="21.95" customHeight="1" x14ac:dyDescent="0.15">
      <c r="B19" s="145">
        <f t="shared" si="3"/>
        <v>42644</v>
      </c>
      <c r="C19" s="146"/>
      <c r="D19" s="23">
        <f t="shared" si="4"/>
        <v>42644</v>
      </c>
      <c r="E19" s="42">
        <f t="shared" si="0"/>
        <v>0</v>
      </c>
      <c r="F19" s="128"/>
      <c r="G19" s="129"/>
      <c r="H19" s="136"/>
      <c r="I19" s="137"/>
      <c r="J19" s="130"/>
      <c r="K19" s="131"/>
      <c r="L19" s="25">
        <f t="shared" si="6"/>
        <v>0</v>
      </c>
      <c r="M19" s="41"/>
      <c r="N19" s="40"/>
      <c r="O19" s="40"/>
      <c r="P19"/>
      <c r="R19" s="2">
        <f t="shared" si="7"/>
        <v>0</v>
      </c>
    </row>
    <row r="20" spans="2:19" ht="21.95" customHeight="1" x14ac:dyDescent="0.15">
      <c r="B20" s="145">
        <f t="shared" si="3"/>
        <v>42645</v>
      </c>
      <c r="C20" s="146"/>
      <c r="D20" s="23">
        <f t="shared" si="4"/>
        <v>42645</v>
      </c>
      <c r="E20" s="42">
        <f t="shared" si="0"/>
        <v>0</v>
      </c>
      <c r="F20" s="128"/>
      <c r="G20" s="129"/>
      <c r="H20" s="136"/>
      <c r="I20" s="137"/>
      <c r="J20" s="130"/>
      <c r="K20" s="131"/>
      <c r="L20" s="25">
        <f t="shared" ref="L20" si="8">IF(SUM(E20-J20)&gt;24,"You've entered more than 24 hours.",SUM(E20-J20))</f>
        <v>0</v>
      </c>
      <c r="M20" s="41"/>
      <c r="N20" s="40"/>
      <c r="O20" s="40"/>
      <c r="R20" s="2">
        <f t="shared" si="7"/>
        <v>0</v>
      </c>
    </row>
    <row r="21" spans="2:19" ht="21.95" customHeight="1" x14ac:dyDescent="0.15">
      <c r="B21" s="29"/>
      <c r="C21" s="29" t="s">
        <v>40</v>
      </c>
      <c r="D21" s="23"/>
      <c r="E21" s="112">
        <f>SUBTOTAL(9,E14:E20)</f>
        <v>0</v>
      </c>
      <c r="F21" s="142"/>
      <c r="G21" s="143"/>
      <c r="H21" s="144"/>
      <c r="I21" s="144"/>
      <c r="J21" s="142">
        <f>SUBTOTAL(9,J14:J20)</f>
        <v>0</v>
      </c>
      <c r="K21" s="143"/>
      <c r="L21" s="28">
        <f>SUBTOTAL(9,L14:L20)</f>
        <v>0</v>
      </c>
      <c r="M21" s="41"/>
      <c r="N21" s="40"/>
      <c r="O21" s="40"/>
      <c r="P21" s="32"/>
      <c r="Q21" s="32">
        <f>SUBTOTAL(9,L14:L20)</f>
        <v>0</v>
      </c>
      <c r="R21" s="2">
        <f>SUBTOTAL(9,R14:R20)</f>
        <v>0</v>
      </c>
      <c r="S21" s="32">
        <f>SUBTOTAL(9,R14:R20)</f>
        <v>0</v>
      </c>
    </row>
    <row r="22" spans="2:19" ht="21.95" customHeight="1" x14ac:dyDescent="0.15">
      <c r="B22" s="145">
        <f>D22</f>
        <v>42646</v>
      </c>
      <c r="C22" s="146"/>
      <c r="D22" s="23">
        <f>IF($K$6="","",IF(D20="","",IF(D20+1&gt;$K$7,"",D20+1)))</f>
        <v>42646</v>
      </c>
      <c r="E22" s="42">
        <f t="shared" ref="E22:E60" si="9">+(H22-F22)*24</f>
        <v>8.75</v>
      </c>
      <c r="F22" s="128">
        <v>0.30208333333333331</v>
      </c>
      <c r="G22" s="129"/>
      <c r="H22" s="136">
        <v>0.66666666666666663</v>
      </c>
      <c r="I22" s="137"/>
      <c r="J22" s="130">
        <v>1.25</v>
      </c>
      <c r="K22" s="131"/>
      <c r="L22" s="25">
        <f t="shared" ref="L22:L24" si="10">IF(SUM(E22-J22)&gt;24,"You've entered more than 24 hours.",SUM(E22-J22))</f>
        <v>7.5</v>
      </c>
      <c r="M22" s="41" t="s">
        <v>53</v>
      </c>
      <c r="N22" s="39" t="s">
        <v>42</v>
      </c>
      <c r="O22" s="39" t="s">
        <v>42</v>
      </c>
      <c r="R22" s="2">
        <f t="shared" ref="R22:R27" si="11">IF(ISERR(MONTH(D22)),0,IF(MONTH(D22)&lt;&gt;MONTH(K$7),0,IF(AND(WEEKDAY(D22)&lt;&gt;1,WEEKDAY(D22)&lt;&gt;7),8,0)))</f>
        <v>8</v>
      </c>
    </row>
    <row r="23" spans="2:19" ht="21.95" customHeight="1" x14ac:dyDescent="0.15">
      <c r="B23" s="145">
        <f t="shared" ref="B23:B28" si="12">D23</f>
        <v>42647</v>
      </c>
      <c r="C23" s="146"/>
      <c r="D23" s="23">
        <f t="shared" si="4"/>
        <v>42647</v>
      </c>
      <c r="E23" s="42">
        <f t="shared" si="9"/>
        <v>7.7499999999999991</v>
      </c>
      <c r="F23" s="128">
        <v>0.34375</v>
      </c>
      <c r="G23" s="129"/>
      <c r="H23" s="136">
        <v>0.66666666666666663</v>
      </c>
      <c r="I23" s="137"/>
      <c r="J23" s="130"/>
      <c r="K23" s="131"/>
      <c r="L23" s="25">
        <f t="shared" si="10"/>
        <v>7.7499999999999991</v>
      </c>
      <c r="M23" s="41" t="s">
        <v>54</v>
      </c>
      <c r="N23" s="40" t="s">
        <v>42</v>
      </c>
      <c r="O23" s="40" t="s">
        <v>42</v>
      </c>
      <c r="R23" s="2">
        <f t="shared" si="11"/>
        <v>8</v>
      </c>
    </row>
    <row r="24" spans="2:19" ht="21.95" customHeight="1" x14ac:dyDescent="0.15">
      <c r="B24" s="145">
        <f t="shared" si="12"/>
        <v>42648</v>
      </c>
      <c r="C24" s="146"/>
      <c r="D24" s="23">
        <f>IF($K$6="","",IF(D23="","",IF(D23+1&gt;$K$7,"",D23+1)))</f>
        <v>42648</v>
      </c>
      <c r="E24" s="42">
        <f t="shared" si="9"/>
        <v>7.25</v>
      </c>
      <c r="F24" s="128">
        <v>0.36458333333333331</v>
      </c>
      <c r="G24" s="129"/>
      <c r="H24" s="136">
        <v>0.66666666666666663</v>
      </c>
      <c r="I24" s="137"/>
      <c r="J24" s="130">
        <v>0.5</v>
      </c>
      <c r="K24" s="131"/>
      <c r="L24" s="25">
        <f t="shared" si="10"/>
        <v>6.75</v>
      </c>
      <c r="M24" s="41" t="s">
        <v>55</v>
      </c>
      <c r="N24" s="40" t="s">
        <v>42</v>
      </c>
      <c r="O24" s="40" t="s">
        <v>42</v>
      </c>
      <c r="R24" s="2">
        <f t="shared" si="11"/>
        <v>8</v>
      </c>
    </row>
    <row r="25" spans="2:19" ht="21.95" customHeight="1" x14ac:dyDescent="0.15">
      <c r="B25" s="145">
        <f t="shared" si="12"/>
        <v>42649</v>
      </c>
      <c r="C25" s="146"/>
      <c r="D25" s="23">
        <f t="shared" si="4"/>
        <v>42649</v>
      </c>
      <c r="E25" s="42">
        <f t="shared" si="9"/>
        <v>9.7499999999999982</v>
      </c>
      <c r="F25" s="128">
        <v>0.32291666666666669</v>
      </c>
      <c r="G25" s="129"/>
      <c r="H25" s="136">
        <v>0.72916666666666663</v>
      </c>
      <c r="I25" s="137"/>
      <c r="J25" s="130">
        <f>0.75+0.75</f>
        <v>1.5</v>
      </c>
      <c r="K25" s="131"/>
      <c r="L25" s="25">
        <f t="shared" ref="L25:L27" si="13">IF(SUM(E25-J25)&gt;24,"You've entered more than 24 hours.",SUM(E25-J25))</f>
        <v>8.2499999999999982</v>
      </c>
      <c r="M25" s="41" t="s">
        <v>56</v>
      </c>
      <c r="N25" s="40" t="s">
        <v>42</v>
      </c>
      <c r="O25" s="40" t="s">
        <v>42</v>
      </c>
      <c r="R25" s="2">
        <f t="shared" si="11"/>
        <v>8</v>
      </c>
    </row>
    <row r="26" spans="2:19" ht="21.95" customHeight="1" x14ac:dyDescent="0.15">
      <c r="B26" s="145">
        <f t="shared" si="12"/>
        <v>42650</v>
      </c>
      <c r="C26" s="146"/>
      <c r="D26" s="23">
        <f t="shared" si="4"/>
        <v>42650</v>
      </c>
      <c r="E26" s="42">
        <f t="shared" si="9"/>
        <v>8</v>
      </c>
      <c r="F26" s="128">
        <v>0.32291666666666669</v>
      </c>
      <c r="G26" s="129"/>
      <c r="H26" s="136">
        <v>0.65625</v>
      </c>
      <c r="I26" s="137"/>
      <c r="J26" s="130"/>
      <c r="K26" s="131"/>
      <c r="L26" s="25">
        <f t="shared" si="13"/>
        <v>8</v>
      </c>
      <c r="M26" s="41" t="s">
        <v>57</v>
      </c>
      <c r="N26" s="40" t="s">
        <v>42</v>
      </c>
      <c r="O26" s="40" t="s">
        <v>42</v>
      </c>
      <c r="R26" s="2">
        <f t="shared" si="11"/>
        <v>8</v>
      </c>
    </row>
    <row r="27" spans="2:19" ht="21.95" customHeight="1" x14ac:dyDescent="0.15">
      <c r="B27" s="145">
        <f t="shared" si="12"/>
        <v>42651</v>
      </c>
      <c r="C27" s="146"/>
      <c r="D27" s="23">
        <f t="shared" si="4"/>
        <v>42651</v>
      </c>
      <c r="E27" s="42">
        <f t="shared" si="9"/>
        <v>0</v>
      </c>
      <c r="F27" s="128"/>
      <c r="G27" s="129"/>
      <c r="H27" s="136"/>
      <c r="I27" s="137"/>
      <c r="J27" s="130"/>
      <c r="K27" s="131"/>
      <c r="L27" s="25">
        <f t="shared" si="13"/>
        <v>0</v>
      </c>
      <c r="M27" s="41"/>
      <c r="N27" s="40"/>
      <c r="O27" s="40"/>
      <c r="R27" s="2">
        <f t="shared" si="11"/>
        <v>0</v>
      </c>
    </row>
    <row r="28" spans="2:19" ht="21.95" customHeight="1" x14ac:dyDescent="0.15">
      <c r="B28" s="145">
        <f t="shared" si="12"/>
        <v>42652</v>
      </c>
      <c r="C28" s="146"/>
      <c r="D28" s="23">
        <f t="shared" si="4"/>
        <v>42652</v>
      </c>
      <c r="E28" s="42">
        <f t="shared" si="9"/>
        <v>0</v>
      </c>
      <c r="F28" s="128"/>
      <c r="G28" s="129"/>
      <c r="H28" s="136"/>
      <c r="I28" s="137"/>
      <c r="J28" s="130"/>
      <c r="K28" s="131"/>
      <c r="L28" s="25">
        <f t="shared" ref="L28" si="14">IF(SUM(E28-J28)&gt;24,"You've entered more than 24 hours.",SUM(E28-J28))</f>
        <v>0</v>
      </c>
      <c r="M28" s="41"/>
      <c r="N28" s="40"/>
      <c r="O28" s="40"/>
      <c r="R28" s="2">
        <f>IF(ISERR(MONTH(D28)),0,IF(MONTH(D28)&lt;&gt;MONTH(K$7),0,IF(AND(WEEKDAY(D28)&lt;&gt;1,WEEKDAY(D28)&lt;&gt;7),8,0)))</f>
        <v>0</v>
      </c>
    </row>
    <row r="29" spans="2:19" ht="21.95" customHeight="1" x14ac:dyDescent="0.15">
      <c r="B29" s="113"/>
      <c r="C29" s="29" t="s">
        <v>40</v>
      </c>
      <c r="D29" s="23"/>
      <c r="E29" s="112">
        <f>SUBTOTAL(9,E22:E28)</f>
        <v>41.5</v>
      </c>
      <c r="F29" s="142"/>
      <c r="G29" s="143"/>
      <c r="H29" s="144"/>
      <c r="I29" s="144"/>
      <c r="J29" s="142">
        <f>SUBTOTAL(9,J22:J28)</f>
        <v>3.25</v>
      </c>
      <c r="K29" s="143"/>
      <c r="L29" s="28">
        <f>SUBTOTAL(9,L22:L28)</f>
        <v>38.25</v>
      </c>
      <c r="M29" s="41">
        <f>+L29*$E$65*1.05</f>
        <v>4819.5</v>
      </c>
      <c r="N29" s="40"/>
      <c r="O29" s="40"/>
      <c r="P29" s="32">
        <f>SUBTOTAL(9,L14:L28)</f>
        <v>38.25</v>
      </c>
      <c r="Q29" s="32">
        <f>SUBTOTAL(9,L14:L28)</f>
        <v>38.25</v>
      </c>
      <c r="R29" s="2">
        <f>SUBTOTAL(9,R22:R28)</f>
        <v>40</v>
      </c>
      <c r="S29" s="32">
        <f>SUBTOTAL(9,R14:R28)</f>
        <v>40</v>
      </c>
    </row>
    <row r="30" spans="2:19" ht="21.95" customHeight="1" x14ac:dyDescent="0.15">
      <c r="B30" s="145">
        <f>D30</f>
        <v>42653</v>
      </c>
      <c r="C30" s="146"/>
      <c r="D30" s="23">
        <f>IF($K$6="","",IF(D28="","",IF(D28+1&gt;$K$7,"",D28+1)))</f>
        <v>42653</v>
      </c>
      <c r="E30" s="42">
        <f t="shared" ref="E30:E32" si="15">+(H30-F30)*24</f>
        <v>0</v>
      </c>
      <c r="F30" s="128"/>
      <c r="G30" s="129"/>
      <c r="H30" s="136"/>
      <c r="I30" s="137"/>
      <c r="J30" s="130"/>
      <c r="K30" s="131"/>
      <c r="L30" s="25">
        <f t="shared" ref="L30:L32" si="16">IF(SUM(E30-J30)&gt;24,"You've entered more than 24 hours.",SUM(E30-J30))</f>
        <v>0</v>
      </c>
      <c r="M30" s="41"/>
      <c r="N30" s="39"/>
      <c r="O30" s="39"/>
      <c r="R30" s="2">
        <f t="shared" ref="R30:R36" si="17">IF(ISERR(MONTH(D30)),0,IF(MONTH(D30)&lt;&gt;MONTH(K$7),0,IF(AND(WEEKDAY(D30)&lt;&gt;1,WEEKDAY(D30)&lt;&gt;7),8,0)))</f>
        <v>8</v>
      </c>
    </row>
    <row r="31" spans="2:19" ht="21.95" customHeight="1" x14ac:dyDescent="0.15">
      <c r="B31" s="145">
        <f t="shared" ref="B31:B36" si="18">D31</f>
        <v>42654</v>
      </c>
      <c r="C31" s="146"/>
      <c r="D31" s="23">
        <f t="shared" ref="D31:D60" si="19">IF($K$6="","",IF(D30="","",IF(D30+1&gt;$K$7,"",D30+1)))</f>
        <v>42654</v>
      </c>
      <c r="E31" s="42">
        <f t="shared" si="15"/>
        <v>0</v>
      </c>
      <c r="F31" s="128"/>
      <c r="G31" s="129"/>
      <c r="H31" s="136"/>
      <c r="I31" s="137"/>
      <c r="J31" s="130"/>
      <c r="K31" s="131"/>
      <c r="L31" s="25">
        <f t="shared" si="16"/>
        <v>0</v>
      </c>
      <c r="M31" s="41"/>
      <c r="N31" s="40"/>
      <c r="O31" s="40"/>
      <c r="R31" s="2">
        <f t="shared" si="17"/>
        <v>8</v>
      </c>
    </row>
    <row r="32" spans="2:19" ht="21.95" customHeight="1" x14ac:dyDescent="0.15">
      <c r="B32" s="145">
        <f t="shared" si="18"/>
        <v>42655</v>
      </c>
      <c r="C32" s="146"/>
      <c r="D32" s="23">
        <f t="shared" si="19"/>
        <v>42655</v>
      </c>
      <c r="E32" s="42">
        <f t="shared" si="15"/>
        <v>0</v>
      </c>
      <c r="F32" s="128"/>
      <c r="G32" s="129"/>
      <c r="H32" s="136"/>
      <c r="I32" s="137"/>
      <c r="J32" s="130"/>
      <c r="K32" s="131"/>
      <c r="L32" s="25">
        <f t="shared" si="16"/>
        <v>0</v>
      </c>
      <c r="M32" s="41"/>
      <c r="N32" s="40"/>
      <c r="O32" s="40"/>
      <c r="R32" s="2">
        <f t="shared" si="17"/>
        <v>8</v>
      </c>
    </row>
    <row r="33" spans="2:19" ht="21.95" customHeight="1" x14ac:dyDescent="0.15">
      <c r="B33" s="145">
        <f t="shared" si="18"/>
        <v>42656</v>
      </c>
      <c r="C33" s="146"/>
      <c r="D33" s="23">
        <f t="shared" si="19"/>
        <v>42656</v>
      </c>
      <c r="E33" s="42">
        <f t="shared" si="9"/>
        <v>1.0000000000000004</v>
      </c>
      <c r="F33" s="128">
        <v>0.45833333333333331</v>
      </c>
      <c r="G33" s="129"/>
      <c r="H33" s="136">
        <v>0.5</v>
      </c>
      <c r="I33" s="137"/>
      <c r="J33" s="130"/>
      <c r="K33" s="131"/>
      <c r="L33" s="25">
        <f t="shared" ref="L33:L35" si="20">IF(SUM(E33-J33)&gt;24,"You've entered more than 24 hours.",SUM(E33-J33))</f>
        <v>1.0000000000000004</v>
      </c>
      <c r="M33" s="41" t="s">
        <v>58</v>
      </c>
      <c r="N33" s="40" t="s">
        <v>42</v>
      </c>
      <c r="O33" s="40" t="s">
        <v>42</v>
      </c>
      <c r="R33" s="2">
        <f t="shared" si="17"/>
        <v>8</v>
      </c>
    </row>
    <row r="34" spans="2:19" ht="21.95" customHeight="1" x14ac:dyDescent="0.15">
      <c r="B34" s="145">
        <f t="shared" si="18"/>
        <v>42657</v>
      </c>
      <c r="C34" s="146"/>
      <c r="D34" s="23">
        <f t="shared" si="19"/>
        <v>42657</v>
      </c>
      <c r="E34" s="42">
        <f t="shared" si="9"/>
        <v>0</v>
      </c>
      <c r="F34" s="128"/>
      <c r="G34" s="129"/>
      <c r="H34" s="136"/>
      <c r="I34" s="137"/>
      <c r="J34" s="130"/>
      <c r="K34" s="131"/>
      <c r="L34" s="25">
        <f t="shared" si="20"/>
        <v>0</v>
      </c>
      <c r="M34" s="41"/>
      <c r="N34" s="40"/>
      <c r="O34" s="40"/>
      <c r="R34" s="2">
        <f t="shared" si="17"/>
        <v>8</v>
      </c>
    </row>
    <row r="35" spans="2:19" ht="21.95" customHeight="1" x14ac:dyDescent="0.15">
      <c r="B35" s="145">
        <f t="shared" si="18"/>
        <v>42658</v>
      </c>
      <c r="C35" s="146"/>
      <c r="D35" s="23">
        <f t="shared" si="19"/>
        <v>42658</v>
      </c>
      <c r="E35" s="42">
        <f t="shared" si="9"/>
        <v>0</v>
      </c>
      <c r="F35" s="128"/>
      <c r="G35" s="129"/>
      <c r="H35" s="136"/>
      <c r="I35" s="137"/>
      <c r="J35" s="130"/>
      <c r="K35" s="131"/>
      <c r="L35" s="25">
        <f t="shared" si="20"/>
        <v>0</v>
      </c>
      <c r="M35" s="41"/>
      <c r="N35" s="40"/>
      <c r="O35" s="40"/>
      <c r="R35" s="2">
        <f t="shared" si="17"/>
        <v>0</v>
      </c>
    </row>
    <row r="36" spans="2:19" ht="21.95" customHeight="1" x14ac:dyDescent="0.15">
      <c r="B36" s="145">
        <f t="shared" si="18"/>
        <v>42659</v>
      </c>
      <c r="C36" s="146"/>
      <c r="D36" s="23">
        <f t="shared" si="19"/>
        <v>42659</v>
      </c>
      <c r="E36" s="42">
        <f t="shared" si="9"/>
        <v>0</v>
      </c>
      <c r="F36" s="128"/>
      <c r="G36" s="129"/>
      <c r="H36" s="136"/>
      <c r="I36" s="137"/>
      <c r="J36" s="130"/>
      <c r="K36" s="131"/>
      <c r="L36" s="25">
        <f t="shared" ref="L36" si="21">IF(SUM(E36-J36)&gt;24,"You've entered more than 24 hours.",SUM(E36-J36))</f>
        <v>0</v>
      </c>
      <c r="M36" s="41"/>
      <c r="N36" s="40"/>
      <c r="O36" s="40"/>
      <c r="R36" s="2">
        <f t="shared" si="17"/>
        <v>0</v>
      </c>
    </row>
    <row r="37" spans="2:19" ht="21.95" customHeight="1" x14ac:dyDescent="0.15">
      <c r="B37" s="113"/>
      <c r="C37" s="29" t="s">
        <v>40</v>
      </c>
      <c r="D37" s="23"/>
      <c r="E37" s="112">
        <f>SUBTOTAL(9,E30:E36)</f>
        <v>1.0000000000000004</v>
      </c>
      <c r="F37" s="142"/>
      <c r="G37" s="143"/>
      <c r="H37" s="144"/>
      <c r="I37" s="144"/>
      <c r="J37" s="142">
        <f>SUBTOTAL(9,J30:J36)</f>
        <v>0</v>
      </c>
      <c r="K37" s="143"/>
      <c r="L37" s="28">
        <f>SUBTOTAL(9,L30:L36)</f>
        <v>1.0000000000000004</v>
      </c>
      <c r="M37" s="41">
        <f>+L37*$E$65*1.05</f>
        <v>126.00000000000007</v>
      </c>
      <c r="N37" s="40"/>
      <c r="O37" s="40"/>
      <c r="P37" s="32">
        <f>SUBTOTAL(9,L30:L36)</f>
        <v>1.0000000000000004</v>
      </c>
      <c r="Q37" s="32">
        <f>SUBTOTAL(9,L14:L36)</f>
        <v>39.25</v>
      </c>
      <c r="R37" s="2">
        <f>SUBTOTAL(9,R30:R36)</f>
        <v>40</v>
      </c>
      <c r="S37" s="32">
        <f>SUBTOTAL(9,R14:R36)</f>
        <v>80</v>
      </c>
    </row>
    <row r="38" spans="2:19" ht="21.95" customHeight="1" x14ac:dyDescent="0.15">
      <c r="B38" s="145">
        <f>D38</f>
        <v>42660</v>
      </c>
      <c r="C38" s="146"/>
      <c r="D38" s="23">
        <f>IF($K$6="","",IF(D36="","",IF(D36+1&gt;$K$7,"",D36+1)))</f>
        <v>42660</v>
      </c>
      <c r="E38" s="42">
        <f t="shared" si="9"/>
        <v>0.50000000000000089</v>
      </c>
      <c r="F38" s="128">
        <v>0.53125</v>
      </c>
      <c r="G38" s="129"/>
      <c r="H38" s="136">
        <v>0.55208333333333337</v>
      </c>
      <c r="I38" s="137"/>
      <c r="J38" s="130"/>
      <c r="K38" s="131"/>
      <c r="L38" s="25">
        <f t="shared" ref="L38:L54" si="22">IF(SUM(E38-J38)&gt;24,"You've entered more than 24 hours.",SUM(E38-J38))</f>
        <v>0.50000000000000089</v>
      </c>
      <c r="M38" s="41" t="s">
        <v>59</v>
      </c>
      <c r="N38" s="39" t="s">
        <v>42</v>
      </c>
      <c r="O38" s="39" t="s">
        <v>42</v>
      </c>
      <c r="R38" s="2">
        <f t="shared" ref="R38:R44" si="23">IF(ISERR(MONTH(D38)),0,IF(MONTH(D38)&lt;&gt;MONTH(K$7),0,IF(AND(WEEKDAY(D38)&lt;&gt;1,WEEKDAY(D38)&lt;&gt;7),8,0)))</f>
        <v>8</v>
      </c>
    </row>
    <row r="39" spans="2:19" ht="21.95" customHeight="1" x14ac:dyDescent="0.15">
      <c r="B39" s="145">
        <f t="shared" ref="B39:B44" si="24">D39</f>
        <v>42661</v>
      </c>
      <c r="C39" s="146"/>
      <c r="D39" s="23">
        <f t="shared" si="19"/>
        <v>42661</v>
      </c>
      <c r="E39" s="42">
        <f t="shared" si="9"/>
        <v>8</v>
      </c>
      <c r="F39" s="128">
        <v>0.33333333333333331</v>
      </c>
      <c r="G39" s="129"/>
      <c r="H39" s="136">
        <v>0.66666666666666663</v>
      </c>
      <c r="I39" s="137"/>
      <c r="J39" s="130">
        <v>0.5</v>
      </c>
      <c r="K39" s="131"/>
      <c r="L39" s="25">
        <f t="shared" si="22"/>
        <v>7.5</v>
      </c>
      <c r="M39" s="41" t="s">
        <v>60</v>
      </c>
      <c r="N39" s="39" t="s">
        <v>42</v>
      </c>
      <c r="O39" s="40" t="s">
        <v>42</v>
      </c>
      <c r="R39" s="2">
        <f t="shared" si="23"/>
        <v>8</v>
      </c>
    </row>
    <row r="40" spans="2:19" ht="21.95" customHeight="1" x14ac:dyDescent="0.15">
      <c r="B40" s="145">
        <f t="shared" si="24"/>
        <v>42662</v>
      </c>
      <c r="C40" s="146"/>
      <c r="D40" s="23">
        <f t="shared" si="19"/>
        <v>42662</v>
      </c>
      <c r="E40" s="42">
        <f t="shared" si="9"/>
        <v>8.2499999999999982</v>
      </c>
      <c r="F40" s="128">
        <v>0.32291666666666669</v>
      </c>
      <c r="G40" s="129"/>
      <c r="H40" s="136">
        <v>0.66666666666666663</v>
      </c>
      <c r="I40" s="137"/>
      <c r="J40" s="153">
        <v>0.5</v>
      </c>
      <c r="K40" s="131"/>
      <c r="L40" s="25">
        <f t="shared" si="22"/>
        <v>7.7499999999999982</v>
      </c>
      <c r="M40" s="41" t="s">
        <v>61</v>
      </c>
      <c r="N40" s="39" t="s">
        <v>42</v>
      </c>
      <c r="O40" s="40" t="s">
        <v>42</v>
      </c>
      <c r="R40" s="2">
        <f t="shared" si="23"/>
        <v>8</v>
      </c>
    </row>
    <row r="41" spans="2:19" ht="21.95" customHeight="1" x14ac:dyDescent="0.15">
      <c r="B41" s="145">
        <f t="shared" si="24"/>
        <v>42663</v>
      </c>
      <c r="C41" s="146"/>
      <c r="D41" s="23">
        <f t="shared" si="19"/>
        <v>42663</v>
      </c>
      <c r="E41" s="42">
        <f t="shared" si="9"/>
        <v>7.75</v>
      </c>
      <c r="F41" s="128">
        <v>0.33333333333333331</v>
      </c>
      <c r="G41" s="129"/>
      <c r="H41" s="136">
        <v>0.65625</v>
      </c>
      <c r="I41" s="137"/>
      <c r="J41" s="130"/>
      <c r="K41" s="131"/>
      <c r="L41" s="25">
        <f t="shared" si="22"/>
        <v>7.75</v>
      </c>
      <c r="M41" s="41" t="s">
        <v>61</v>
      </c>
      <c r="N41" s="39" t="s">
        <v>42</v>
      </c>
      <c r="O41" s="40" t="s">
        <v>42</v>
      </c>
      <c r="R41" s="2">
        <f t="shared" si="23"/>
        <v>8</v>
      </c>
    </row>
    <row r="42" spans="2:19" ht="21.95" customHeight="1" x14ac:dyDescent="0.15">
      <c r="B42" s="145">
        <f t="shared" si="24"/>
        <v>42664</v>
      </c>
      <c r="C42" s="146"/>
      <c r="D42" s="23">
        <f t="shared" si="19"/>
        <v>42664</v>
      </c>
      <c r="E42" s="42">
        <f t="shared" si="9"/>
        <v>8.75</v>
      </c>
      <c r="F42" s="128">
        <v>0.32291666666666669</v>
      </c>
      <c r="G42" s="129"/>
      <c r="H42" s="136">
        <v>0.6875</v>
      </c>
      <c r="I42" s="137"/>
      <c r="J42" s="130">
        <f>0.75+2</f>
        <v>2.75</v>
      </c>
      <c r="K42" s="131"/>
      <c r="L42" s="25">
        <f t="shared" si="22"/>
        <v>6</v>
      </c>
      <c r="M42" s="41" t="s">
        <v>61</v>
      </c>
      <c r="N42" s="39" t="s">
        <v>42</v>
      </c>
      <c r="O42" s="40" t="s">
        <v>42</v>
      </c>
      <c r="R42" s="2">
        <f t="shared" si="23"/>
        <v>8</v>
      </c>
    </row>
    <row r="43" spans="2:19" ht="21.95" customHeight="1" x14ac:dyDescent="0.15">
      <c r="B43" s="145">
        <f t="shared" si="24"/>
        <v>42665</v>
      </c>
      <c r="C43" s="146"/>
      <c r="D43" s="23">
        <f t="shared" si="19"/>
        <v>42665</v>
      </c>
      <c r="E43" s="42">
        <f t="shared" si="9"/>
        <v>0</v>
      </c>
      <c r="F43" s="128"/>
      <c r="G43" s="129"/>
      <c r="H43" s="136"/>
      <c r="I43" s="137"/>
      <c r="J43" s="130"/>
      <c r="K43" s="131"/>
      <c r="L43" s="25">
        <f t="shared" si="22"/>
        <v>0</v>
      </c>
      <c r="M43" s="41"/>
      <c r="N43" s="40"/>
      <c r="O43" s="40"/>
      <c r="R43" s="2">
        <f t="shared" si="23"/>
        <v>0</v>
      </c>
    </row>
    <row r="44" spans="2:19" ht="21.95" customHeight="1" x14ac:dyDescent="0.15">
      <c r="B44" s="145">
        <f t="shared" si="24"/>
        <v>42666</v>
      </c>
      <c r="C44" s="146"/>
      <c r="D44" s="23">
        <f t="shared" si="19"/>
        <v>42666</v>
      </c>
      <c r="E44" s="42">
        <f t="shared" si="9"/>
        <v>0</v>
      </c>
      <c r="F44" s="128"/>
      <c r="G44" s="129"/>
      <c r="H44" s="136"/>
      <c r="I44" s="137"/>
      <c r="J44" s="130"/>
      <c r="K44" s="131"/>
      <c r="L44" s="25">
        <f t="shared" si="22"/>
        <v>0</v>
      </c>
      <c r="M44" s="41"/>
      <c r="N44" s="40"/>
      <c r="O44" s="40"/>
      <c r="R44" s="2">
        <f t="shared" si="23"/>
        <v>0</v>
      </c>
    </row>
    <row r="45" spans="2:19" ht="21.95" customHeight="1" x14ac:dyDescent="0.15">
      <c r="B45" s="113"/>
      <c r="C45" s="29" t="s">
        <v>40</v>
      </c>
      <c r="D45" s="23"/>
      <c r="E45" s="112">
        <f>SUBTOTAL(9,E38:E44)</f>
        <v>33.25</v>
      </c>
      <c r="F45" s="142"/>
      <c r="G45" s="143"/>
      <c r="H45" s="144"/>
      <c r="I45" s="144"/>
      <c r="J45" s="142"/>
      <c r="K45" s="143"/>
      <c r="L45" s="28">
        <f>SUBTOTAL(9,L38:L44)</f>
        <v>29.5</v>
      </c>
      <c r="M45" s="41">
        <f>+L45*$E$65*1.05</f>
        <v>3717</v>
      </c>
      <c r="N45" s="40"/>
      <c r="O45" s="40"/>
      <c r="P45" s="32">
        <f>SUBTOTAL(9,L30:L44)</f>
        <v>30.5</v>
      </c>
      <c r="Q45" s="32">
        <f>SUBTOTAL(9,L14:L44)</f>
        <v>68.75</v>
      </c>
      <c r="R45" s="2">
        <f>SUBTOTAL(9,R38:R44)</f>
        <v>40</v>
      </c>
      <c r="S45" s="32">
        <f>SUBTOTAL(9,R14:R44)</f>
        <v>120</v>
      </c>
    </row>
    <row r="46" spans="2:19" ht="21.95" customHeight="1" x14ac:dyDescent="0.15">
      <c r="B46" s="145">
        <f>D46</f>
        <v>42667</v>
      </c>
      <c r="C46" s="146"/>
      <c r="D46" s="23">
        <f>IF($K$6="","",IF(D44="","",IF(D44+1&gt;$K$7,"",D44+1)))</f>
        <v>42667</v>
      </c>
      <c r="E46" s="42">
        <f t="shared" ref="E46:E52" si="25">+(H46-F46)*24</f>
        <v>8</v>
      </c>
      <c r="F46" s="128">
        <v>0.32291666666666669</v>
      </c>
      <c r="G46" s="129"/>
      <c r="H46" s="136">
        <v>0.65625</v>
      </c>
      <c r="I46" s="137"/>
      <c r="J46" s="130"/>
      <c r="K46" s="131"/>
      <c r="L46" s="25">
        <f t="shared" ref="L46:L52" si="26">IF(SUM(E46-J46)&gt;24,"You've entered more than 24 hours.",SUM(E46-J46))</f>
        <v>8</v>
      </c>
      <c r="M46" s="41" t="s">
        <v>62</v>
      </c>
      <c r="N46" s="39" t="s">
        <v>42</v>
      </c>
      <c r="O46" s="39" t="s">
        <v>42</v>
      </c>
      <c r="R46" s="2">
        <f t="shared" ref="R46:R52" si="27">IF(ISERR(MONTH(D46)),0,IF(MONTH(D46)&lt;&gt;MONTH(K$7),0,IF(AND(WEEKDAY(D46)&lt;&gt;1,WEEKDAY(D46)&lt;&gt;7),8,0)))</f>
        <v>8</v>
      </c>
    </row>
    <row r="47" spans="2:19" ht="21.95" customHeight="1" x14ac:dyDescent="0.15">
      <c r="B47" s="145">
        <f t="shared" ref="B47:B52" si="28">D47</f>
        <v>42668</v>
      </c>
      <c r="C47" s="146"/>
      <c r="D47" s="23">
        <f t="shared" si="19"/>
        <v>42668</v>
      </c>
      <c r="E47" s="42">
        <f t="shared" si="25"/>
        <v>9</v>
      </c>
      <c r="F47" s="128">
        <v>0.34375</v>
      </c>
      <c r="G47" s="129"/>
      <c r="H47" s="136">
        <v>0.71875</v>
      </c>
      <c r="I47" s="137"/>
      <c r="J47" s="130"/>
      <c r="K47" s="131"/>
      <c r="L47" s="25">
        <f t="shared" si="26"/>
        <v>9</v>
      </c>
      <c r="M47" s="41" t="s">
        <v>63</v>
      </c>
      <c r="N47" s="40" t="s">
        <v>42</v>
      </c>
      <c r="O47" s="40" t="s">
        <v>42</v>
      </c>
      <c r="R47" s="2">
        <f t="shared" si="27"/>
        <v>8</v>
      </c>
    </row>
    <row r="48" spans="2:19" ht="21.95" customHeight="1" x14ac:dyDescent="0.15">
      <c r="B48" s="145">
        <f t="shared" si="28"/>
        <v>42669</v>
      </c>
      <c r="C48" s="146"/>
      <c r="D48" s="23">
        <f t="shared" si="19"/>
        <v>42669</v>
      </c>
      <c r="E48" s="42">
        <f t="shared" si="25"/>
        <v>8.25</v>
      </c>
      <c r="F48" s="128">
        <v>0.3125</v>
      </c>
      <c r="G48" s="129"/>
      <c r="H48" s="136">
        <v>0.65625</v>
      </c>
      <c r="I48" s="137"/>
      <c r="J48" s="153">
        <v>0.75</v>
      </c>
      <c r="K48" s="131"/>
      <c r="L48" s="25">
        <f t="shared" si="26"/>
        <v>7.5</v>
      </c>
      <c r="M48" s="41" t="s">
        <v>64</v>
      </c>
      <c r="N48" s="40" t="s">
        <v>42</v>
      </c>
      <c r="O48" s="40" t="s">
        <v>42</v>
      </c>
      <c r="R48" s="2">
        <f t="shared" si="27"/>
        <v>8</v>
      </c>
    </row>
    <row r="49" spans="2:19" ht="21.95" customHeight="1" x14ac:dyDescent="0.15">
      <c r="B49" s="145">
        <f t="shared" si="28"/>
        <v>42670</v>
      </c>
      <c r="C49" s="146"/>
      <c r="D49" s="23">
        <f t="shared" si="19"/>
        <v>42670</v>
      </c>
      <c r="E49" s="42">
        <f t="shared" si="25"/>
        <v>9.5</v>
      </c>
      <c r="F49" s="128">
        <v>0.33333333333333331</v>
      </c>
      <c r="G49" s="129"/>
      <c r="H49" s="136">
        <v>0.72916666666666663</v>
      </c>
      <c r="I49" s="137"/>
      <c r="J49" s="130">
        <v>1.5</v>
      </c>
      <c r="K49" s="131"/>
      <c r="L49" s="25">
        <f t="shared" si="26"/>
        <v>8</v>
      </c>
      <c r="M49" s="41" t="s">
        <v>65</v>
      </c>
      <c r="N49" s="40" t="s">
        <v>42</v>
      </c>
      <c r="O49" s="40" t="s">
        <v>42</v>
      </c>
      <c r="R49" s="2">
        <f t="shared" si="27"/>
        <v>8</v>
      </c>
    </row>
    <row r="50" spans="2:19" ht="21.95" customHeight="1" x14ac:dyDescent="0.15">
      <c r="B50" s="145">
        <f t="shared" si="28"/>
        <v>42671</v>
      </c>
      <c r="C50" s="146"/>
      <c r="D50" s="23">
        <f t="shared" si="19"/>
        <v>42671</v>
      </c>
      <c r="E50" s="42">
        <f t="shared" si="25"/>
        <v>8.75</v>
      </c>
      <c r="F50" s="128">
        <v>0.30208333333333331</v>
      </c>
      <c r="G50" s="129"/>
      <c r="H50" s="136">
        <v>0.66666666666666663</v>
      </c>
      <c r="I50" s="137"/>
      <c r="J50" s="130">
        <v>1.5</v>
      </c>
      <c r="K50" s="131"/>
      <c r="L50" s="25">
        <f t="shared" si="26"/>
        <v>7.25</v>
      </c>
      <c r="M50" s="41" t="s">
        <v>66</v>
      </c>
      <c r="N50" s="40" t="s">
        <v>42</v>
      </c>
      <c r="O50" s="40" t="s">
        <v>42</v>
      </c>
      <c r="R50" s="2">
        <f t="shared" si="27"/>
        <v>8</v>
      </c>
    </row>
    <row r="51" spans="2:19" ht="21.95" customHeight="1" x14ac:dyDescent="0.15">
      <c r="B51" s="145">
        <f t="shared" si="28"/>
        <v>42672</v>
      </c>
      <c r="C51" s="146"/>
      <c r="D51" s="23">
        <f t="shared" si="19"/>
        <v>42672</v>
      </c>
      <c r="E51" s="42">
        <f t="shared" si="25"/>
        <v>0</v>
      </c>
      <c r="F51" s="128"/>
      <c r="G51" s="129"/>
      <c r="H51" s="136"/>
      <c r="I51" s="137"/>
      <c r="J51" s="130"/>
      <c r="K51" s="131"/>
      <c r="L51" s="25">
        <f t="shared" si="26"/>
        <v>0</v>
      </c>
      <c r="M51" s="41"/>
      <c r="N51" s="40"/>
      <c r="O51" s="40"/>
      <c r="R51" s="2">
        <f t="shared" si="27"/>
        <v>0</v>
      </c>
    </row>
    <row r="52" spans="2:19" ht="21.95" customHeight="1" x14ac:dyDescent="0.15">
      <c r="B52" s="145">
        <f t="shared" si="28"/>
        <v>42673</v>
      </c>
      <c r="C52" s="146"/>
      <c r="D52" s="23">
        <f t="shared" si="19"/>
        <v>42673</v>
      </c>
      <c r="E52" s="42">
        <f t="shared" si="25"/>
        <v>0</v>
      </c>
      <c r="F52" s="128"/>
      <c r="G52" s="129"/>
      <c r="H52" s="136"/>
      <c r="I52" s="137"/>
      <c r="J52" s="130"/>
      <c r="K52" s="131"/>
      <c r="L52" s="25">
        <f t="shared" si="26"/>
        <v>0</v>
      </c>
      <c r="M52" s="41"/>
      <c r="N52" s="40"/>
      <c r="O52" s="40"/>
      <c r="R52" s="2">
        <f t="shared" si="27"/>
        <v>0</v>
      </c>
    </row>
    <row r="53" spans="2:19" ht="21.95" customHeight="1" x14ac:dyDescent="0.15">
      <c r="B53" s="113"/>
      <c r="C53" s="29" t="s">
        <v>40</v>
      </c>
      <c r="D53" s="23"/>
      <c r="E53" s="112">
        <f>SUBTOTAL(9,E46:E52)</f>
        <v>43.5</v>
      </c>
      <c r="F53" s="142"/>
      <c r="G53" s="143"/>
      <c r="H53" s="144"/>
      <c r="I53" s="144"/>
      <c r="J53" s="142"/>
      <c r="K53" s="143"/>
      <c r="L53" s="28">
        <f>SUBTOTAL(9,L46:L52)</f>
        <v>39.75</v>
      </c>
      <c r="M53" s="41">
        <f>+L53*$E$65</f>
        <v>4770</v>
      </c>
      <c r="N53" s="40"/>
      <c r="O53" s="40"/>
      <c r="P53" s="32">
        <f>SUBTOTAL(9,L38:L52)</f>
        <v>69.25</v>
      </c>
      <c r="Q53" s="32">
        <f>SUBTOTAL(9,L22:L52)</f>
        <v>108.5</v>
      </c>
      <c r="R53" s="2">
        <f>SUBTOTAL(9,R46:R52)</f>
        <v>40</v>
      </c>
      <c r="S53" s="32">
        <f>SUBTOTAL(9,R22:R52)</f>
        <v>160</v>
      </c>
    </row>
    <row r="54" spans="2:19" ht="21.95" customHeight="1" x14ac:dyDescent="0.15">
      <c r="B54" s="145">
        <f>D54</f>
        <v>42674</v>
      </c>
      <c r="C54" s="146"/>
      <c r="D54" s="23">
        <f>IF($K$6="","",IF(D52="","",IF(D52+1&gt;$K$7,"",D52+1)))</f>
        <v>42674</v>
      </c>
      <c r="E54" s="42">
        <f t="shared" si="9"/>
        <v>8.2500000000000018</v>
      </c>
      <c r="F54" s="128">
        <v>0.30208333333333331</v>
      </c>
      <c r="G54" s="129"/>
      <c r="H54" s="136">
        <v>0.64583333333333337</v>
      </c>
      <c r="I54" s="137"/>
      <c r="J54" s="130"/>
      <c r="K54" s="131"/>
      <c r="L54" s="25">
        <f t="shared" si="22"/>
        <v>8.2500000000000018</v>
      </c>
      <c r="M54" s="41" t="s">
        <v>67</v>
      </c>
      <c r="N54" s="39" t="s">
        <v>42</v>
      </c>
      <c r="O54" s="39" t="s">
        <v>42</v>
      </c>
      <c r="R54" s="2">
        <f t="shared" ref="R54:R60" si="29">IF(ISERR(MONTH(D54)),0,IF(MONTH(D54)&lt;&gt;MONTH(K$7),0,IF(AND(WEEKDAY(D54)&lt;&gt;1,WEEKDAY(D54)&lt;&gt;7),8,0)))</f>
        <v>8</v>
      </c>
    </row>
    <row r="55" spans="2:19" ht="21.95" customHeight="1" x14ac:dyDescent="0.15">
      <c r="B55" s="145" t="str">
        <f t="shared" ref="B55:B60" si="30">D55</f>
        <v/>
      </c>
      <c r="C55" s="146"/>
      <c r="D55" s="23" t="str">
        <f t="shared" si="19"/>
        <v/>
      </c>
      <c r="E55" s="42">
        <f t="shared" si="9"/>
        <v>0</v>
      </c>
      <c r="F55" s="128"/>
      <c r="G55" s="129"/>
      <c r="H55" s="136"/>
      <c r="I55" s="137"/>
      <c r="J55" s="130"/>
      <c r="K55" s="131"/>
      <c r="L55" s="25">
        <f t="shared" ref="L55:L60" si="31">IF(SUM(E55-J55)&gt;24,"You've entered more than 24 hours.",SUM(E55-J55))</f>
        <v>0</v>
      </c>
      <c r="M55" s="41"/>
      <c r="N55" s="40"/>
      <c r="O55" s="40"/>
      <c r="R55" s="2">
        <f t="shared" si="29"/>
        <v>0</v>
      </c>
    </row>
    <row r="56" spans="2:19" ht="21.95" customHeight="1" x14ac:dyDescent="0.15">
      <c r="B56" s="145" t="str">
        <f t="shared" si="30"/>
        <v/>
      </c>
      <c r="C56" s="146"/>
      <c r="D56" s="23" t="str">
        <f t="shared" si="19"/>
        <v/>
      </c>
      <c r="E56" s="42">
        <f t="shared" si="9"/>
        <v>0</v>
      </c>
      <c r="F56" s="128"/>
      <c r="G56" s="129"/>
      <c r="H56" s="136"/>
      <c r="I56" s="137"/>
      <c r="J56" s="130"/>
      <c r="K56" s="131"/>
      <c r="L56" s="25">
        <f t="shared" si="31"/>
        <v>0</v>
      </c>
      <c r="M56" s="41"/>
      <c r="N56" s="40"/>
      <c r="O56" s="40"/>
      <c r="R56" s="2">
        <f t="shared" si="29"/>
        <v>0</v>
      </c>
    </row>
    <row r="57" spans="2:19" ht="21.95" customHeight="1" x14ac:dyDescent="0.15">
      <c r="B57" s="145" t="str">
        <f t="shared" si="30"/>
        <v/>
      </c>
      <c r="C57" s="146"/>
      <c r="D57" s="23" t="str">
        <f t="shared" si="19"/>
        <v/>
      </c>
      <c r="E57" s="42">
        <f t="shared" si="9"/>
        <v>0</v>
      </c>
      <c r="F57" s="128"/>
      <c r="G57" s="129"/>
      <c r="H57" s="136"/>
      <c r="I57" s="137"/>
      <c r="J57" s="130"/>
      <c r="K57" s="131"/>
      <c r="L57" s="25">
        <f t="shared" si="31"/>
        <v>0</v>
      </c>
      <c r="M57" s="41"/>
      <c r="N57" s="40"/>
      <c r="O57" s="40"/>
      <c r="R57" s="2">
        <f t="shared" si="29"/>
        <v>0</v>
      </c>
    </row>
    <row r="58" spans="2:19" ht="21.95" customHeight="1" x14ac:dyDescent="0.15">
      <c r="B58" s="145" t="str">
        <f t="shared" si="30"/>
        <v/>
      </c>
      <c r="C58" s="146"/>
      <c r="D58" s="23" t="str">
        <f t="shared" si="19"/>
        <v/>
      </c>
      <c r="E58" s="42">
        <f t="shared" si="9"/>
        <v>0</v>
      </c>
      <c r="F58" s="128"/>
      <c r="G58" s="129"/>
      <c r="H58" s="136"/>
      <c r="I58" s="137"/>
      <c r="J58" s="130"/>
      <c r="K58" s="131"/>
      <c r="L58" s="25">
        <f t="shared" si="31"/>
        <v>0</v>
      </c>
      <c r="M58" s="41"/>
      <c r="N58" s="40"/>
      <c r="O58" s="40"/>
      <c r="R58" s="2">
        <f t="shared" si="29"/>
        <v>0</v>
      </c>
    </row>
    <row r="59" spans="2:19" ht="21.95" customHeight="1" x14ac:dyDescent="0.15">
      <c r="B59" s="145" t="str">
        <f t="shared" si="30"/>
        <v/>
      </c>
      <c r="C59" s="146"/>
      <c r="D59" s="23" t="str">
        <f t="shared" si="19"/>
        <v/>
      </c>
      <c r="E59" s="42">
        <f t="shared" si="9"/>
        <v>0</v>
      </c>
      <c r="F59" s="128"/>
      <c r="G59" s="129"/>
      <c r="H59" s="136"/>
      <c r="I59" s="137"/>
      <c r="J59" s="130"/>
      <c r="K59" s="131"/>
      <c r="L59" s="25">
        <f t="shared" si="31"/>
        <v>0</v>
      </c>
      <c r="M59" s="41"/>
      <c r="N59" s="40"/>
      <c r="O59" s="40"/>
      <c r="R59" s="2">
        <f t="shared" si="29"/>
        <v>0</v>
      </c>
    </row>
    <row r="60" spans="2:19" ht="21.95" customHeight="1" x14ac:dyDescent="0.15">
      <c r="B60" s="145" t="str">
        <f t="shared" si="30"/>
        <v/>
      </c>
      <c r="C60" s="146"/>
      <c r="D60" s="23" t="str">
        <f t="shared" si="19"/>
        <v/>
      </c>
      <c r="E60" s="42">
        <f t="shared" si="9"/>
        <v>0</v>
      </c>
      <c r="F60" s="128"/>
      <c r="G60" s="129"/>
      <c r="H60" s="136"/>
      <c r="I60" s="137"/>
      <c r="J60" s="130"/>
      <c r="K60" s="131"/>
      <c r="L60" s="25">
        <f t="shared" si="31"/>
        <v>0</v>
      </c>
      <c r="M60" s="41"/>
      <c r="N60" s="40"/>
      <c r="O60" s="40"/>
      <c r="R60" s="2">
        <f t="shared" si="29"/>
        <v>0</v>
      </c>
    </row>
    <row r="61" spans="2:19" ht="21.95" customHeight="1" x14ac:dyDescent="0.15">
      <c r="B61" s="30"/>
      <c r="C61" s="29" t="s">
        <v>40</v>
      </c>
      <c r="D61" s="31"/>
      <c r="E61" s="112">
        <f>SUBTOTAL(9,E54:E60)</f>
        <v>8.2500000000000018</v>
      </c>
      <c r="F61" s="142"/>
      <c r="G61" s="143"/>
      <c r="H61" s="154"/>
      <c r="I61" s="155"/>
      <c r="J61" s="142"/>
      <c r="K61" s="143"/>
      <c r="L61" s="28">
        <f>SUBTOTAL(9,L54:L60)</f>
        <v>8.2500000000000018</v>
      </c>
      <c r="M61" s="41">
        <f>+L61*$E$65</f>
        <v>990.00000000000023</v>
      </c>
      <c r="P61" s="32">
        <f>SUBTOTAL(9,L30:L60)</f>
        <v>78.5</v>
      </c>
      <c r="Q61" s="32">
        <f>SUBTOTAL(9,L14:L60)</f>
        <v>116.75</v>
      </c>
      <c r="R61" s="2">
        <f>SUBTOTAL(9,R54:R60)</f>
        <v>8</v>
      </c>
      <c r="S61" s="32">
        <f>SUBTOTAL(9,R14:R60)</f>
        <v>168</v>
      </c>
    </row>
    <row r="62" spans="2:19" ht="21.95" customHeight="1" x14ac:dyDescent="0.15">
      <c r="D62" s="27" t="s">
        <v>46</v>
      </c>
      <c r="E62" s="28">
        <f>SUBTOTAL(9,E14:E61)</f>
        <v>127.5</v>
      </c>
      <c r="F62" s="132"/>
      <c r="G62" s="133"/>
      <c r="H62" s="132"/>
      <c r="I62" s="133"/>
      <c r="J62" s="132">
        <f t="shared" ref="J62:L62" si="32">SUBTOTAL(9,J14:J61)</f>
        <v>10.75</v>
      </c>
      <c r="K62" s="133"/>
      <c r="L62" s="28">
        <f t="shared" si="32"/>
        <v>116.75</v>
      </c>
      <c r="R62" s="2">
        <f>SUBTOTAL(9,R14:R61)</f>
        <v>168</v>
      </c>
    </row>
    <row r="63" spans="2:19" ht="21.95" customHeight="1" x14ac:dyDescent="0.15">
      <c r="D63" s="27" t="s">
        <v>47</v>
      </c>
      <c r="E63" s="33">
        <v>120</v>
      </c>
      <c r="F63" s="138"/>
      <c r="G63" s="139"/>
      <c r="H63" s="138"/>
      <c r="I63" s="139"/>
      <c r="J63" s="134">
        <f>-E63</f>
        <v>-120</v>
      </c>
      <c r="K63" s="135"/>
      <c r="L63" s="43"/>
    </row>
    <row r="64" spans="2:19" ht="21.95" customHeight="1" x14ac:dyDescent="0.15">
      <c r="D64" s="27" t="s">
        <v>48</v>
      </c>
      <c r="E64" s="111">
        <f>+E62*E63</f>
        <v>15300</v>
      </c>
      <c r="F64" s="125"/>
      <c r="G64" s="126"/>
      <c r="H64" s="149"/>
      <c r="I64" s="149"/>
      <c r="J64" s="125">
        <f>+J62*J63</f>
        <v>-1290</v>
      </c>
      <c r="K64" s="126"/>
      <c r="L64" s="111">
        <f>SUM(E64:J64)</f>
        <v>14010</v>
      </c>
      <c r="N64" s="32"/>
    </row>
    <row r="65" spans="2:12" ht="21.95" customHeight="1" x14ac:dyDescent="0.15">
      <c r="D65" s="27" t="s">
        <v>49</v>
      </c>
      <c r="E65" s="33">
        <v>120</v>
      </c>
      <c r="F65" s="138"/>
      <c r="G65" s="139"/>
      <c r="H65" s="138"/>
      <c r="I65" s="139"/>
      <c r="J65" s="134">
        <f>-E65</f>
        <v>-120</v>
      </c>
      <c r="K65" s="135"/>
      <c r="L65" s="26"/>
    </row>
    <row r="66" spans="2:12" ht="21.95" customHeight="1" x14ac:dyDescent="0.15">
      <c r="D66" s="27" t="s">
        <v>50</v>
      </c>
      <c r="E66" s="111">
        <f>+E62*E65</f>
        <v>15300</v>
      </c>
      <c r="F66" s="125"/>
      <c r="G66" s="126"/>
      <c r="H66" s="149"/>
      <c r="I66" s="149"/>
      <c r="J66" s="125">
        <f>+J62*J65</f>
        <v>-1290</v>
      </c>
      <c r="K66" s="126"/>
      <c r="L66" s="111">
        <f>SUM(E66:J66)</f>
        <v>14010</v>
      </c>
    </row>
    <row r="68" spans="2:12" ht="26.25" customHeight="1" x14ac:dyDescent="0.15">
      <c r="B68" s="5"/>
      <c r="C68" s="5"/>
      <c r="E68" s="124"/>
      <c r="F68" s="124"/>
      <c r="G68" s="124"/>
      <c r="H68" s="124"/>
      <c r="I68" s="124"/>
      <c r="J68" s="124"/>
      <c r="K68" s="124"/>
      <c r="L68" s="124"/>
    </row>
    <row r="69" spans="2:12" ht="17.100000000000001" customHeight="1" x14ac:dyDescent="0.15">
      <c r="E69" s="18" t="s">
        <v>51</v>
      </c>
      <c r="F69" s="19"/>
      <c r="G69" s="18"/>
      <c r="H69" s="20"/>
      <c r="I69" s="21"/>
      <c r="J69" s="19"/>
      <c r="K69" s="22" t="s">
        <v>15</v>
      </c>
      <c r="L69" s="18"/>
    </row>
    <row r="70" spans="2:12" s="6" customFormat="1" ht="17.25" customHeight="1" x14ac:dyDescent="0.15">
      <c r="E70" s="124"/>
      <c r="F70" s="124"/>
      <c r="G70" s="124"/>
      <c r="H70" s="124"/>
      <c r="I70" s="124"/>
      <c r="J70" s="124"/>
      <c r="K70" s="124"/>
      <c r="L70" s="124"/>
    </row>
    <row r="71" spans="2:12" ht="17.100000000000001" customHeight="1" x14ac:dyDescent="0.15">
      <c r="E71" s="18" t="s">
        <v>52</v>
      </c>
      <c r="F71" s="19"/>
      <c r="G71" s="21"/>
      <c r="H71" s="18"/>
      <c r="I71" s="18"/>
      <c r="J71" s="19"/>
      <c r="K71" s="22" t="s">
        <v>15</v>
      </c>
      <c r="L71" s="18"/>
    </row>
  </sheetData>
  <mergeCells count="218"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</mergeCells>
  <conditionalFormatting sqref="E14:M20 E22:M28 E30:M36 E38:M44 E46:M52 E54:M60">
    <cfRule type="expression" dxfId="148" priority="1" stopIfTrue="1">
      <formula>$N14&lt;&gt;"Y"</formula>
    </cfRule>
    <cfRule type="expression" dxfId="147" priority="2">
      <formula>$O14&lt;&gt;"Y"</formula>
    </cfRule>
  </conditionalFormatting>
  <hyperlinks>
    <hyperlink ref="K11" r:id="rId1" xr:uid="{00000000-0004-0000-0200-000000000000}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6"/>
    <pageSetUpPr fitToPage="1"/>
  </sheetPr>
  <dimension ref="B2:S71"/>
  <sheetViews>
    <sheetView showGridLines="0" showZeros="0" zoomScaleNormal="100" workbookViewId="0" xr3:uid="{51F8DEE0-4D01-5F28-A812-FC0BD7CAC4A5}">
      <selection activeCell="K7" sqref="K7:L7"/>
    </sheetView>
  </sheetViews>
  <sheetFormatPr defaultColWidth="8.8984375" defaultRowHeight="14.25" x14ac:dyDescent="0.2"/>
  <cols>
    <col min="1" max="1" width="2.6953125" style="2" customWidth="1"/>
    <col min="2" max="2" width="11.32421875" style="2" customWidth="1"/>
    <col min="3" max="3" width="5.2578125" style="2" customWidth="1"/>
    <col min="4" max="4" width="13.88671875" style="2" customWidth="1"/>
    <col min="5" max="5" width="10.24609375" style="2" customWidth="1"/>
    <col min="6" max="6" width="9.3046875" style="2" customWidth="1"/>
    <col min="7" max="7" width="1.75" style="2" customWidth="1"/>
    <col min="8" max="8" width="9.3046875" style="2" customWidth="1"/>
    <col min="9" max="9" width="1.75" style="2" customWidth="1"/>
    <col min="10" max="10" width="6.7421875" style="2" customWidth="1"/>
    <col min="11" max="11" width="4.3125" style="2" customWidth="1"/>
    <col min="12" max="12" width="23.734375" style="2" customWidth="1"/>
    <col min="13" max="13" width="31.015625" style="2" bestFit="1" customWidth="1"/>
    <col min="14" max="15" width="12.67578125" style="2" customWidth="1"/>
    <col min="16" max="17" width="8.8984375" style="2"/>
    <col min="18" max="18" width="10.3828125" style="2" bestFit="1" customWidth="1"/>
    <col min="19" max="19" width="12.26953125" style="2" bestFit="1" customWidth="1"/>
    <col min="20" max="16384" width="8.8984375" style="2"/>
  </cols>
  <sheetData>
    <row r="2" spans="2:18" ht="27" x14ac:dyDescent="0.3">
      <c r="B2" s="1"/>
      <c r="C2" s="1"/>
      <c r="I2" s="3"/>
      <c r="J2" s="3"/>
      <c r="L2" s="4" t="s">
        <v>30</v>
      </c>
    </row>
    <row r="3" spans="2:18" ht="12.75" x14ac:dyDescent="0.15">
      <c r="B3" s="1"/>
      <c r="C3" s="1"/>
      <c r="I3" s="3"/>
      <c r="J3" s="3"/>
    </row>
    <row r="4" spans="2:18" ht="27" x14ac:dyDescent="0.15">
      <c r="B4" s="24"/>
      <c r="C4" s="10"/>
      <c r="I4" s="3"/>
      <c r="J4" s="3"/>
    </row>
    <row r="5" spans="2:18" s="6" customFormat="1" ht="12.75" x14ac:dyDescent="0.15">
      <c r="B5" s="7"/>
      <c r="C5" s="7"/>
      <c r="I5" s="8"/>
      <c r="J5" s="8"/>
    </row>
    <row r="6" spans="2:18" s="6" customFormat="1" ht="17.100000000000001" customHeight="1" x14ac:dyDescent="0.15">
      <c r="B6" s="14" t="s">
        <v>1</v>
      </c>
      <c r="C6" s="14"/>
      <c r="D6" s="120"/>
      <c r="E6" s="120"/>
      <c r="F6" s="16"/>
      <c r="G6" s="12" t="s">
        <v>2</v>
      </c>
      <c r="I6" s="12"/>
      <c r="J6" s="12"/>
      <c r="K6" s="121">
        <v>42675</v>
      </c>
      <c r="L6" s="121"/>
    </row>
    <row r="7" spans="2:18" s="6" customFormat="1" ht="17.100000000000001" customHeight="1" x14ac:dyDescent="0.15">
      <c r="B7" s="14" t="s">
        <v>3</v>
      </c>
      <c r="C7" s="14"/>
      <c r="D7" s="120"/>
      <c r="E7" s="120"/>
      <c r="F7" s="16"/>
      <c r="G7" s="12" t="s">
        <v>4</v>
      </c>
      <c r="I7" s="12"/>
      <c r="J7" s="12"/>
      <c r="K7" s="141">
        <f>EOMONTH(K6,0)</f>
        <v>42704</v>
      </c>
      <c r="L7" s="141"/>
    </row>
    <row r="8" spans="2:18" s="6" customFormat="1" ht="17.100000000000001" customHeight="1" x14ac:dyDescent="0.15">
      <c r="B8" s="14" t="s">
        <v>5</v>
      </c>
      <c r="C8" s="14"/>
      <c r="D8" s="120"/>
      <c r="E8" s="120"/>
      <c r="F8" s="16"/>
      <c r="G8" s="9"/>
      <c r="I8" s="13"/>
      <c r="J8" s="13"/>
      <c r="K8" s="15"/>
      <c r="L8" s="15"/>
    </row>
    <row r="9" spans="2:18" s="6" customFormat="1" ht="17.100000000000001" customHeight="1" x14ac:dyDescent="0.15">
      <c r="B9" s="9"/>
      <c r="C9" s="13"/>
      <c r="D9" s="13"/>
      <c r="E9" s="15"/>
      <c r="G9" s="9"/>
      <c r="I9" s="13"/>
      <c r="J9" s="13"/>
      <c r="K9" s="15"/>
      <c r="L9" s="15"/>
    </row>
    <row r="10" spans="2:18" s="6" customFormat="1" ht="17.100000000000001" customHeight="1" x14ac:dyDescent="0.15">
      <c r="B10" s="12" t="s">
        <v>6</v>
      </c>
      <c r="C10" s="12"/>
      <c r="D10" s="123" t="s">
        <v>7</v>
      </c>
      <c r="E10" s="123"/>
      <c r="F10" s="17"/>
      <c r="G10" s="12" t="s">
        <v>8</v>
      </c>
      <c r="I10" s="12"/>
      <c r="J10" s="12"/>
      <c r="K10" s="124" t="s">
        <v>9</v>
      </c>
      <c r="L10" s="124"/>
    </row>
    <row r="11" spans="2:18" s="6" customFormat="1" ht="17.100000000000001" customHeight="1" x14ac:dyDescent="0.15">
      <c r="B11" s="12" t="s">
        <v>10</v>
      </c>
      <c r="C11" s="12"/>
      <c r="D11" s="118" t="s">
        <v>11</v>
      </c>
      <c r="E11" s="118"/>
      <c r="F11" s="17"/>
      <c r="G11" s="12" t="s">
        <v>12</v>
      </c>
      <c r="I11" s="12"/>
      <c r="J11" s="12"/>
      <c r="K11" s="119" t="s">
        <v>13</v>
      </c>
      <c r="L11" s="118"/>
    </row>
    <row r="12" spans="2:18" ht="18.75" customHeight="1" x14ac:dyDescent="0.15">
      <c r="D12" s="11"/>
    </row>
    <row r="13" spans="2:18" ht="30" customHeight="1" x14ac:dyDescent="0.15">
      <c r="B13" s="150" t="s">
        <v>31</v>
      </c>
      <c r="C13" s="151"/>
      <c r="D13" s="152"/>
      <c r="E13" s="114" t="s">
        <v>32</v>
      </c>
      <c r="F13" s="127" t="s">
        <v>33</v>
      </c>
      <c r="G13" s="127"/>
      <c r="H13" s="140" t="s">
        <v>34</v>
      </c>
      <c r="I13" s="140"/>
      <c r="J13" s="140" t="s">
        <v>35</v>
      </c>
      <c r="K13" s="140"/>
      <c r="L13" s="34" t="s">
        <v>36</v>
      </c>
      <c r="M13" s="36" t="s">
        <v>37</v>
      </c>
      <c r="N13" s="38" t="s">
        <v>38</v>
      </c>
      <c r="O13" s="38" t="s">
        <v>39</v>
      </c>
    </row>
    <row r="14" spans="2:18" ht="21.95" customHeight="1" x14ac:dyDescent="0.15">
      <c r="B14" s="145">
        <f>D14</f>
        <v>42674</v>
      </c>
      <c r="C14" s="146"/>
      <c r="D14" s="23">
        <f>IF($K$6="","",IF(WEEKDAY($K$6)&lt;&gt;2,K6-(WEEKDAY(K6)-2),K6))</f>
        <v>42674</v>
      </c>
      <c r="E14" s="42">
        <f t="shared" ref="E14:E20" si="0">+(H14-F14)*24</f>
        <v>0</v>
      </c>
      <c r="F14" s="128"/>
      <c r="G14" s="129"/>
      <c r="H14" s="136"/>
      <c r="I14" s="137"/>
      <c r="J14" s="130"/>
      <c r="K14" s="131"/>
      <c r="L14" s="35">
        <f t="shared" ref="L14" si="1">IF(SUM(E14-J14)&gt;24,"You've entered more than 24 hours.",SUM(E14-J14))</f>
        <v>0</v>
      </c>
      <c r="M14" s="41"/>
      <c r="N14" s="39"/>
      <c r="O14" s="39"/>
      <c r="P14"/>
      <c r="R14" s="2">
        <f t="shared" ref="R14:R15" si="2">IF(ISERR(MONTH(D14)),0,IF(MONTH(D14)&lt;&gt;MONTH(K$7),0,IF(AND(WEEKDAY(D14)&lt;&gt;1,WEEKDAY(D14)&lt;&gt;7),8,0)))</f>
        <v>0</v>
      </c>
    </row>
    <row r="15" spans="2:18" ht="21.95" customHeight="1" x14ac:dyDescent="0.15">
      <c r="B15" s="145">
        <f t="shared" ref="B15:B20" si="3">D15</f>
        <v>42675</v>
      </c>
      <c r="C15" s="146"/>
      <c r="D15" s="23">
        <f t="shared" ref="D15:D28" si="4">IF($K$6="","",IF(D14="","",IF(D14+1&gt;$K$7,"",D14+1)))</f>
        <v>42675</v>
      </c>
      <c r="E15" s="42">
        <f t="shared" si="0"/>
        <v>8.25</v>
      </c>
      <c r="F15" s="128">
        <v>0.3125</v>
      </c>
      <c r="G15" s="129"/>
      <c r="H15" s="136">
        <v>0.65625</v>
      </c>
      <c r="I15" s="137"/>
      <c r="J15" s="130">
        <v>0.5</v>
      </c>
      <c r="K15" s="131"/>
      <c r="L15" s="25">
        <f t="shared" ref="L15" si="5">IF(SUM(E15-J15)&gt;24,"You've entered more than 24 hours.",SUM(E15-J15))</f>
        <v>7.75</v>
      </c>
      <c r="M15" s="41" t="s">
        <v>68</v>
      </c>
      <c r="N15" s="40" t="s">
        <v>42</v>
      </c>
      <c r="O15" s="40" t="s">
        <v>42</v>
      </c>
      <c r="P15"/>
      <c r="R15" s="2">
        <f t="shared" si="2"/>
        <v>8</v>
      </c>
    </row>
    <row r="16" spans="2:18" ht="21.95" customHeight="1" x14ac:dyDescent="0.15">
      <c r="B16" s="145">
        <f t="shared" si="3"/>
        <v>42676</v>
      </c>
      <c r="C16" s="146"/>
      <c r="D16" s="23">
        <f t="shared" si="4"/>
        <v>42676</v>
      </c>
      <c r="E16" s="42">
        <f t="shared" si="0"/>
        <v>9</v>
      </c>
      <c r="F16" s="128">
        <v>0.3125</v>
      </c>
      <c r="G16" s="129"/>
      <c r="H16" s="136">
        <v>0.6875</v>
      </c>
      <c r="I16" s="137"/>
      <c r="J16" s="130">
        <v>1</v>
      </c>
      <c r="K16" s="131"/>
      <c r="L16" s="25">
        <f t="shared" ref="L16:L19" si="6">IF(SUM(E16-J16)&gt;24,"You've entered more than 24 hours.",SUM(E16-J16))</f>
        <v>8</v>
      </c>
      <c r="M16" s="41" t="s">
        <v>68</v>
      </c>
      <c r="N16" s="40" t="s">
        <v>42</v>
      </c>
      <c r="O16" s="40" t="s">
        <v>42</v>
      </c>
      <c r="P16"/>
      <c r="R16" s="2">
        <f>IF(ISERR(MONTH(D16)),0,IF(MONTH(D16)&lt;&gt;MONTH(K$7),0,IF(AND(WEEKDAY(D16)&lt;&gt;1,WEEKDAY(D16)&lt;&gt;7),8,0)))</f>
        <v>8</v>
      </c>
    </row>
    <row r="17" spans="2:19" ht="21.95" customHeight="1" x14ac:dyDescent="0.15">
      <c r="B17" s="145">
        <f t="shared" si="3"/>
        <v>42677</v>
      </c>
      <c r="C17" s="146"/>
      <c r="D17" s="23">
        <f t="shared" si="4"/>
        <v>42677</v>
      </c>
      <c r="E17" s="42">
        <f t="shared" si="0"/>
        <v>8.25</v>
      </c>
      <c r="F17" s="128">
        <v>0.3125</v>
      </c>
      <c r="G17" s="129"/>
      <c r="H17" s="136">
        <v>0.65625</v>
      </c>
      <c r="I17" s="137"/>
      <c r="J17" s="130"/>
      <c r="K17" s="131"/>
      <c r="L17" s="25">
        <f t="shared" si="6"/>
        <v>8.25</v>
      </c>
      <c r="M17" s="41" t="s">
        <v>69</v>
      </c>
      <c r="N17" s="40" t="s">
        <v>42</v>
      </c>
      <c r="O17" s="40" t="s">
        <v>42</v>
      </c>
      <c r="P17"/>
      <c r="R17" s="2">
        <f t="shared" ref="R17:R20" si="7">IF(ISERR(MONTH(D17)),0,IF(MONTH(D17)&lt;&gt;MONTH(K$7),0,IF(AND(WEEKDAY(D17)&lt;&gt;1,WEEKDAY(D17)&lt;&gt;7),8,0)))</f>
        <v>8</v>
      </c>
    </row>
    <row r="18" spans="2:19" ht="21.95" customHeight="1" x14ac:dyDescent="0.15">
      <c r="B18" s="145">
        <f t="shared" si="3"/>
        <v>42678</v>
      </c>
      <c r="C18" s="146"/>
      <c r="D18" s="23">
        <f t="shared" si="4"/>
        <v>42678</v>
      </c>
      <c r="E18" s="42">
        <f t="shared" si="0"/>
        <v>7.7499999999999991</v>
      </c>
      <c r="F18" s="128">
        <v>0.3125</v>
      </c>
      <c r="G18" s="129"/>
      <c r="H18" s="136">
        <v>0.63541666666666663</v>
      </c>
      <c r="I18" s="137"/>
      <c r="J18" s="130"/>
      <c r="K18" s="131"/>
      <c r="L18" s="25">
        <f t="shared" si="6"/>
        <v>7.7499999999999991</v>
      </c>
      <c r="M18" s="41" t="s">
        <v>70</v>
      </c>
      <c r="N18" s="40" t="s">
        <v>42</v>
      </c>
      <c r="O18" s="40" t="s">
        <v>42</v>
      </c>
      <c r="P18"/>
      <c r="R18" s="2">
        <f t="shared" si="7"/>
        <v>8</v>
      </c>
    </row>
    <row r="19" spans="2:19" ht="21.95" customHeight="1" x14ac:dyDescent="0.15">
      <c r="B19" s="145">
        <f t="shared" si="3"/>
        <v>42679</v>
      </c>
      <c r="C19" s="146"/>
      <c r="D19" s="23">
        <f t="shared" si="4"/>
        <v>42679</v>
      </c>
      <c r="E19" s="42">
        <f t="shared" si="0"/>
        <v>0</v>
      </c>
      <c r="F19" s="128"/>
      <c r="G19" s="129"/>
      <c r="H19" s="136"/>
      <c r="I19" s="137"/>
      <c r="J19" s="130"/>
      <c r="K19" s="131"/>
      <c r="L19" s="25">
        <f t="shared" si="6"/>
        <v>0</v>
      </c>
      <c r="M19" s="41"/>
      <c r="N19" s="40"/>
      <c r="O19" s="40"/>
      <c r="P19"/>
      <c r="R19" s="2">
        <f t="shared" si="7"/>
        <v>0</v>
      </c>
    </row>
    <row r="20" spans="2:19" ht="21.95" customHeight="1" x14ac:dyDescent="0.15">
      <c r="B20" s="145">
        <f t="shared" si="3"/>
        <v>42680</v>
      </c>
      <c r="C20" s="146"/>
      <c r="D20" s="23">
        <f t="shared" si="4"/>
        <v>42680</v>
      </c>
      <c r="E20" s="42">
        <f t="shared" si="0"/>
        <v>0</v>
      </c>
      <c r="F20" s="128"/>
      <c r="G20" s="129"/>
      <c r="H20" s="136"/>
      <c r="I20" s="137"/>
      <c r="J20" s="130"/>
      <c r="K20" s="131"/>
      <c r="L20" s="25">
        <f t="shared" ref="L20" si="8">IF(SUM(E20-J20)&gt;24,"You've entered more than 24 hours.",SUM(E20-J20))</f>
        <v>0</v>
      </c>
      <c r="M20" s="41"/>
      <c r="N20" s="40"/>
      <c r="O20" s="40"/>
      <c r="R20" s="2">
        <f t="shared" si="7"/>
        <v>0</v>
      </c>
    </row>
    <row r="21" spans="2:19" ht="21.95" customHeight="1" x14ac:dyDescent="0.15">
      <c r="B21" s="29"/>
      <c r="C21" s="29" t="s">
        <v>40</v>
      </c>
      <c r="D21" s="23"/>
      <c r="E21" s="112">
        <f>SUBTOTAL(9,E14:E20)</f>
        <v>33.25</v>
      </c>
      <c r="F21" s="142"/>
      <c r="G21" s="143"/>
      <c r="H21" s="144"/>
      <c r="I21" s="144"/>
      <c r="J21" s="142">
        <f>SUBTOTAL(9,J14:J20)</f>
        <v>1.5</v>
      </c>
      <c r="K21" s="143"/>
      <c r="L21" s="28">
        <f>SUBTOTAL(9,L14:L20)</f>
        <v>31.75</v>
      </c>
      <c r="M21" s="41"/>
      <c r="N21" s="40"/>
      <c r="O21" s="40"/>
      <c r="P21" s="32"/>
      <c r="Q21" s="32">
        <f>SUBTOTAL(9,L14:L20)</f>
        <v>31.75</v>
      </c>
      <c r="R21" s="2">
        <f>SUBTOTAL(9,R14:R20)</f>
        <v>32</v>
      </c>
      <c r="S21" s="32">
        <f>SUBTOTAL(9,R14:R20)</f>
        <v>32</v>
      </c>
    </row>
    <row r="22" spans="2:19" ht="21.95" customHeight="1" x14ac:dyDescent="0.15">
      <c r="B22" s="145">
        <f>D22</f>
        <v>42681</v>
      </c>
      <c r="C22" s="146"/>
      <c r="D22" s="23">
        <f>IF($K$6="","",IF(D20="","",IF(D20+1&gt;$K$7,"",D20+1)))</f>
        <v>42681</v>
      </c>
      <c r="E22" s="42">
        <f t="shared" ref="E22:E60" si="9">+(H22-F22)*24</f>
        <v>10.25</v>
      </c>
      <c r="F22" s="128">
        <v>0.30208333333333331</v>
      </c>
      <c r="G22" s="129"/>
      <c r="H22" s="136">
        <v>0.72916666666666663</v>
      </c>
      <c r="I22" s="137"/>
      <c r="J22" s="130">
        <v>0.5</v>
      </c>
      <c r="K22" s="131"/>
      <c r="L22" s="25">
        <f t="shared" ref="L22:L24" si="10">IF(SUM(E22-J22)&gt;24,"You've entered more than 24 hours.",SUM(E22-J22))</f>
        <v>9.75</v>
      </c>
      <c r="M22" s="41"/>
      <c r="N22" s="39" t="s">
        <v>42</v>
      </c>
      <c r="O22" s="39" t="s">
        <v>42</v>
      </c>
      <c r="R22" s="2">
        <f t="shared" ref="R22:R27" si="11">IF(ISERR(MONTH(D22)),0,IF(MONTH(D22)&lt;&gt;MONTH(K$7),0,IF(AND(WEEKDAY(D22)&lt;&gt;1,WEEKDAY(D22)&lt;&gt;7),8,0)))</f>
        <v>8</v>
      </c>
    </row>
    <row r="23" spans="2:19" ht="21.95" customHeight="1" x14ac:dyDescent="0.15">
      <c r="B23" s="145">
        <f t="shared" ref="B23:B28" si="12">D23</f>
        <v>42682</v>
      </c>
      <c r="C23" s="146"/>
      <c r="D23" s="23">
        <f t="shared" si="4"/>
        <v>42682</v>
      </c>
      <c r="E23" s="42">
        <f t="shared" si="9"/>
        <v>9.25</v>
      </c>
      <c r="F23" s="128">
        <v>0.30208333333333331</v>
      </c>
      <c r="G23" s="129"/>
      <c r="H23" s="136">
        <v>0.6875</v>
      </c>
      <c r="I23" s="137"/>
      <c r="J23" s="130">
        <v>0.5</v>
      </c>
      <c r="K23" s="131"/>
      <c r="L23" s="25">
        <f t="shared" si="10"/>
        <v>8.75</v>
      </c>
      <c r="M23" s="41"/>
      <c r="N23" s="40" t="s">
        <v>42</v>
      </c>
      <c r="O23" s="40" t="s">
        <v>42</v>
      </c>
      <c r="R23" s="2">
        <f t="shared" si="11"/>
        <v>8</v>
      </c>
    </row>
    <row r="24" spans="2:19" ht="21.95" customHeight="1" x14ac:dyDescent="0.15">
      <c r="B24" s="145">
        <f t="shared" si="12"/>
        <v>42683</v>
      </c>
      <c r="C24" s="146"/>
      <c r="D24" s="23">
        <f>IF($K$6="","",IF(D23="","",IF(D23+1&gt;$K$7,"",D23+1)))</f>
        <v>42683</v>
      </c>
      <c r="E24" s="42">
        <f t="shared" si="9"/>
        <v>8.75</v>
      </c>
      <c r="F24" s="128">
        <v>0.30208333333333331</v>
      </c>
      <c r="G24" s="129"/>
      <c r="H24" s="136">
        <v>0.66666666666666663</v>
      </c>
      <c r="I24" s="137"/>
      <c r="J24" s="130">
        <v>4.5</v>
      </c>
      <c r="K24" s="131"/>
      <c r="L24" s="25">
        <f t="shared" si="10"/>
        <v>4.25</v>
      </c>
      <c r="M24" s="41"/>
      <c r="N24" s="40" t="s">
        <v>42</v>
      </c>
      <c r="O24" s="40" t="s">
        <v>42</v>
      </c>
      <c r="R24" s="2">
        <f t="shared" si="11"/>
        <v>8</v>
      </c>
    </row>
    <row r="25" spans="2:19" ht="21.95" customHeight="1" x14ac:dyDescent="0.15">
      <c r="B25" s="145">
        <f t="shared" si="12"/>
        <v>42684</v>
      </c>
      <c r="C25" s="146"/>
      <c r="D25" s="23">
        <f t="shared" si="4"/>
        <v>42684</v>
      </c>
      <c r="E25" s="42">
        <f t="shared" si="9"/>
        <v>7.25</v>
      </c>
      <c r="F25" s="128">
        <v>0.32291666666666669</v>
      </c>
      <c r="G25" s="129"/>
      <c r="H25" s="136">
        <v>0.625</v>
      </c>
      <c r="I25" s="137"/>
      <c r="J25" s="130"/>
      <c r="K25" s="131"/>
      <c r="L25" s="25">
        <f t="shared" ref="L25:L27" si="13">IF(SUM(E25-J25)&gt;24,"You've entered more than 24 hours.",SUM(E25-J25))</f>
        <v>7.25</v>
      </c>
      <c r="M25" s="41"/>
      <c r="N25" s="40" t="s">
        <v>42</v>
      </c>
      <c r="O25" s="40" t="s">
        <v>42</v>
      </c>
      <c r="R25" s="2">
        <f t="shared" si="11"/>
        <v>8</v>
      </c>
    </row>
    <row r="26" spans="2:19" ht="21.95" customHeight="1" x14ac:dyDescent="0.15">
      <c r="B26" s="145">
        <f t="shared" si="12"/>
        <v>42685</v>
      </c>
      <c r="C26" s="146"/>
      <c r="D26" s="23">
        <f t="shared" si="4"/>
        <v>42685</v>
      </c>
      <c r="E26" s="42">
        <f t="shared" si="9"/>
        <v>0</v>
      </c>
      <c r="F26" s="128"/>
      <c r="G26" s="129"/>
      <c r="H26" s="136"/>
      <c r="I26" s="137"/>
      <c r="J26" s="130"/>
      <c r="K26" s="131"/>
      <c r="L26" s="25">
        <f t="shared" si="13"/>
        <v>0</v>
      </c>
      <c r="M26" s="41"/>
      <c r="N26" s="40"/>
      <c r="O26" s="40"/>
      <c r="R26" s="2">
        <f t="shared" si="11"/>
        <v>8</v>
      </c>
    </row>
    <row r="27" spans="2:19" ht="21.95" customHeight="1" x14ac:dyDescent="0.15">
      <c r="B27" s="145">
        <f t="shared" si="12"/>
        <v>42686</v>
      </c>
      <c r="C27" s="146"/>
      <c r="D27" s="23">
        <f t="shared" si="4"/>
        <v>42686</v>
      </c>
      <c r="E27" s="42">
        <f t="shared" si="9"/>
        <v>0</v>
      </c>
      <c r="F27" s="128"/>
      <c r="G27" s="129"/>
      <c r="H27" s="136"/>
      <c r="I27" s="137"/>
      <c r="J27" s="130"/>
      <c r="K27" s="131"/>
      <c r="L27" s="25">
        <f t="shared" si="13"/>
        <v>0</v>
      </c>
      <c r="M27" s="41"/>
      <c r="N27" s="40"/>
      <c r="O27" s="40"/>
      <c r="R27" s="2">
        <f t="shared" si="11"/>
        <v>0</v>
      </c>
    </row>
    <row r="28" spans="2:19" ht="21.95" customHeight="1" x14ac:dyDescent="0.15">
      <c r="B28" s="145">
        <f t="shared" si="12"/>
        <v>42687</v>
      </c>
      <c r="C28" s="146"/>
      <c r="D28" s="23">
        <f t="shared" si="4"/>
        <v>42687</v>
      </c>
      <c r="E28" s="42">
        <f t="shared" si="9"/>
        <v>0</v>
      </c>
      <c r="F28" s="128"/>
      <c r="G28" s="129"/>
      <c r="H28" s="136"/>
      <c r="I28" s="137"/>
      <c r="J28" s="130"/>
      <c r="K28" s="131"/>
      <c r="L28" s="25">
        <f t="shared" ref="L28" si="14">IF(SUM(E28-J28)&gt;24,"You've entered more than 24 hours.",SUM(E28-J28))</f>
        <v>0</v>
      </c>
      <c r="M28" s="41"/>
      <c r="N28" s="40"/>
      <c r="O28" s="40"/>
      <c r="R28" s="2">
        <f>IF(ISERR(MONTH(D28)),0,IF(MONTH(D28)&lt;&gt;MONTH(K$7),0,IF(AND(WEEKDAY(D28)&lt;&gt;1,WEEKDAY(D28)&lt;&gt;7),8,0)))</f>
        <v>0</v>
      </c>
    </row>
    <row r="29" spans="2:19" ht="21.95" customHeight="1" x14ac:dyDescent="0.15">
      <c r="B29" s="113"/>
      <c r="C29" s="29" t="s">
        <v>40</v>
      </c>
      <c r="D29" s="23"/>
      <c r="E29" s="112">
        <f>SUBTOTAL(9,E22:E28)</f>
        <v>35.5</v>
      </c>
      <c r="F29" s="142"/>
      <c r="G29" s="143"/>
      <c r="H29" s="144"/>
      <c r="I29" s="144"/>
      <c r="J29" s="142">
        <f>SUBTOTAL(9,J22:J28)</f>
        <v>5.5</v>
      </c>
      <c r="K29" s="143"/>
      <c r="L29" s="28">
        <f>SUBTOTAL(9,L22:L28)</f>
        <v>30</v>
      </c>
      <c r="M29" s="41"/>
      <c r="N29" s="40"/>
      <c r="O29" s="40"/>
      <c r="P29" s="32">
        <f>SUBTOTAL(9,L14:L28)</f>
        <v>61.75</v>
      </c>
      <c r="Q29" s="32">
        <f>SUBTOTAL(9,L14:L28)</f>
        <v>61.75</v>
      </c>
      <c r="R29" s="2">
        <f>SUBTOTAL(9,R22:R28)</f>
        <v>40</v>
      </c>
      <c r="S29" s="32">
        <f>SUBTOTAL(9,R14:R28)</f>
        <v>72</v>
      </c>
    </row>
    <row r="30" spans="2:19" ht="21.95" customHeight="1" x14ac:dyDescent="0.15">
      <c r="B30" s="145">
        <f>D30</f>
        <v>42688</v>
      </c>
      <c r="C30" s="146"/>
      <c r="D30" s="23">
        <f>IF($K$6="","",IF(D28="","",IF(D28+1&gt;$K$7,"",D28+1)))</f>
        <v>42688</v>
      </c>
      <c r="E30" s="42">
        <f t="shared" ref="E30:E32" si="15">+(H30-F30)*24</f>
        <v>7.75</v>
      </c>
      <c r="F30" s="128">
        <v>0.32291666666666669</v>
      </c>
      <c r="G30" s="129"/>
      <c r="H30" s="136">
        <v>0.64583333333333337</v>
      </c>
      <c r="I30" s="137"/>
      <c r="J30" s="130"/>
      <c r="K30" s="131"/>
      <c r="L30" s="25">
        <f t="shared" ref="L30:L32" si="16">IF(SUM(E30-J30)&gt;24,"You've entered more than 24 hours.",SUM(E30-J30))</f>
        <v>7.75</v>
      </c>
      <c r="M30" s="41"/>
      <c r="N30" s="40" t="s">
        <v>42</v>
      </c>
      <c r="O30" s="40" t="s">
        <v>42</v>
      </c>
      <c r="R30" s="2">
        <f t="shared" ref="R30:R36" si="17">IF(ISERR(MONTH(D30)),0,IF(MONTH(D30)&lt;&gt;MONTH(K$7),0,IF(AND(WEEKDAY(D30)&lt;&gt;1,WEEKDAY(D30)&lt;&gt;7),8,0)))</f>
        <v>8</v>
      </c>
    </row>
    <row r="31" spans="2:19" ht="21.95" customHeight="1" x14ac:dyDescent="0.15">
      <c r="B31" s="145">
        <f t="shared" ref="B31:B36" si="18">D31</f>
        <v>42689</v>
      </c>
      <c r="C31" s="146"/>
      <c r="D31" s="23">
        <f t="shared" ref="D31:D60" si="19">IF($K$6="","",IF(D30="","",IF(D30+1&gt;$K$7,"",D30+1)))</f>
        <v>42689</v>
      </c>
      <c r="E31" s="42">
        <f t="shared" si="15"/>
        <v>8</v>
      </c>
      <c r="F31" s="128">
        <v>0.30208333333333331</v>
      </c>
      <c r="G31" s="129"/>
      <c r="H31" s="136">
        <v>0.63541666666666663</v>
      </c>
      <c r="I31" s="137"/>
      <c r="J31" s="130">
        <v>0.25</v>
      </c>
      <c r="K31" s="131"/>
      <c r="L31" s="25">
        <f t="shared" si="16"/>
        <v>7.75</v>
      </c>
      <c r="M31" s="41"/>
      <c r="N31" s="40" t="s">
        <v>42</v>
      </c>
      <c r="O31" s="40" t="s">
        <v>42</v>
      </c>
      <c r="R31" s="2">
        <f t="shared" si="17"/>
        <v>8</v>
      </c>
    </row>
    <row r="32" spans="2:19" ht="21.95" customHeight="1" x14ac:dyDescent="0.15">
      <c r="B32" s="145">
        <f t="shared" si="18"/>
        <v>42690</v>
      </c>
      <c r="C32" s="146"/>
      <c r="D32" s="23">
        <f t="shared" si="19"/>
        <v>42690</v>
      </c>
      <c r="E32" s="42">
        <f t="shared" si="15"/>
        <v>8.75</v>
      </c>
      <c r="F32" s="128">
        <v>0.30208333333333331</v>
      </c>
      <c r="G32" s="129"/>
      <c r="H32" s="136">
        <v>0.66666666666666663</v>
      </c>
      <c r="I32" s="137"/>
      <c r="J32" s="130">
        <v>1</v>
      </c>
      <c r="K32" s="131"/>
      <c r="L32" s="25">
        <f t="shared" si="16"/>
        <v>7.75</v>
      </c>
      <c r="M32" s="41"/>
      <c r="N32" s="40" t="s">
        <v>42</v>
      </c>
      <c r="O32" s="40" t="s">
        <v>42</v>
      </c>
      <c r="R32" s="2">
        <f t="shared" si="17"/>
        <v>8</v>
      </c>
    </row>
    <row r="33" spans="2:19" ht="21.95" customHeight="1" x14ac:dyDescent="0.15">
      <c r="B33" s="145">
        <f t="shared" si="18"/>
        <v>42691</v>
      </c>
      <c r="C33" s="146"/>
      <c r="D33" s="23">
        <f t="shared" si="19"/>
        <v>42691</v>
      </c>
      <c r="E33" s="42">
        <f t="shared" si="9"/>
        <v>8.75</v>
      </c>
      <c r="F33" s="128">
        <v>0.30208333333333331</v>
      </c>
      <c r="G33" s="129"/>
      <c r="H33" s="136">
        <v>0.66666666666666663</v>
      </c>
      <c r="I33" s="137"/>
      <c r="J33" s="130"/>
      <c r="K33" s="131"/>
      <c r="L33" s="25">
        <f t="shared" ref="L33:L35" si="20">IF(SUM(E33-J33)&gt;24,"You've entered more than 24 hours.",SUM(E33-J33))</f>
        <v>8.75</v>
      </c>
      <c r="M33" s="41"/>
      <c r="N33" s="40" t="s">
        <v>42</v>
      </c>
      <c r="O33" s="40" t="s">
        <v>42</v>
      </c>
      <c r="R33" s="2">
        <f t="shared" si="17"/>
        <v>8</v>
      </c>
    </row>
    <row r="34" spans="2:19" ht="21.95" customHeight="1" x14ac:dyDescent="0.15">
      <c r="B34" s="145">
        <f t="shared" si="18"/>
        <v>42692</v>
      </c>
      <c r="C34" s="146"/>
      <c r="D34" s="23">
        <f t="shared" si="19"/>
        <v>42692</v>
      </c>
      <c r="E34" s="42">
        <f t="shared" si="9"/>
        <v>7.75</v>
      </c>
      <c r="F34" s="128">
        <v>0.30208333333333331</v>
      </c>
      <c r="G34" s="129"/>
      <c r="H34" s="136">
        <v>0.625</v>
      </c>
      <c r="I34" s="137"/>
      <c r="J34" s="130">
        <v>3.75</v>
      </c>
      <c r="K34" s="131"/>
      <c r="L34" s="25">
        <f t="shared" si="20"/>
        <v>4</v>
      </c>
      <c r="M34" s="41"/>
      <c r="N34" s="40" t="s">
        <v>42</v>
      </c>
      <c r="O34" s="40" t="s">
        <v>42</v>
      </c>
      <c r="R34" s="2">
        <f t="shared" si="17"/>
        <v>8</v>
      </c>
    </row>
    <row r="35" spans="2:19" ht="21.95" customHeight="1" x14ac:dyDescent="0.15">
      <c r="B35" s="145">
        <f t="shared" si="18"/>
        <v>42693</v>
      </c>
      <c r="C35" s="146"/>
      <c r="D35" s="23">
        <f t="shared" si="19"/>
        <v>42693</v>
      </c>
      <c r="E35" s="42">
        <f t="shared" si="9"/>
        <v>0</v>
      </c>
      <c r="F35" s="128"/>
      <c r="G35" s="129"/>
      <c r="H35" s="136"/>
      <c r="I35" s="137"/>
      <c r="J35" s="130"/>
      <c r="K35" s="131"/>
      <c r="L35" s="25">
        <f t="shared" si="20"/>
        <v>0</v>
      </c>
      <c r="M35" s="41"/>
      <c r="N35" s="40"/>
      <c r="O35" s="40"/>
      <c r="R35" s="2">
        <f t="shared" si="17"/>
        <v>0</v>
      </c>
    </row>
    <row r="36" spans="2:19" ht="21.95" customHeight="1" x14ac:dyDescent="0.15">
      <c r="B36" s="145">
        <f t="shared" si="18"/>
        <v>42694</v>
      </c>
      <c r="C36" s="146"/>
      <c r="D36" s="23">
        <f t="shared" si="19"/>
        <v>42694</v>
      </c>
      <c r="E36" s="42">
        <f t="shared" si="9"/>
        <v>0</v>
      </c>
      <c r="F36" s="128"/>
      <c r="G36" s="129"/>
      <c r="H36" s="136"/>
      <c r="I36" s="137"/>
      <c r="J36" s="130"/>
      <c r="K36" s="131"/>
      <c r="L36" s="25">
        <f t="shared" ref="L36" si="21">IF(SUM(E36-J36)&gt;24,"You've entered more than 24 hours.",SUM(E36-J36))</f>
        <v>0</v>
      </c>
      <c r="M36" s="41"/>
      <c r="N36" s="40"/>
      <c r="O36" s="40"/>
      <c r="R36" s="2">
        <f t="shared" si="17"/>
        <v>0</v>
      </c>
    </row>
    <row r="37" spans="2:19" ht="21.95" customHeight="1" x14ac:dyDescent="0.15">
      <c r="B37" s="113"/>
      <c r="C37" s="29" t="s">
        <v>40</v>
      </c>
      <c r="D37" s="23"/>
      <c r="E37" s="112">
        <f>SUBTOTAL(9,E30:E36)</f>
        <v>41</v>
      </c>
      <c r="F37" s="142"/>
      <c r="G37" s="143"/>
      <c r="H37" s="144"/>
      <c r="I37" s="144"/>
      <c r="J37" s="142">
        <f>SUBTOTAL(9,J30:J36)</f>
        <v>5</v>
      </c>
      <c r="K37" s="143"/>
      <c r="L37" s="28">
        <f>SUBTOTAL(9,L30:L36)</f>
        <v>36</v>
      </c>
      <c r="M37" s="41"/>
      <c r="N37" s="40"/>
      <c r="O37" s="40"/>
      <c r="P37" s="32">
        <f>SUBTOTAL(9,L30:L36)</f>
        <v>36</v>
      </c>
      <c r="Q37" s="32">
        <f>SUBTOTAL(9,L14:L36)</f>
        <v>97.75</v>
      </c>
      <c r="R37" s="2">
        <f>SUBTOTAL(9,R30:R36)</f>
        <v>40</v>
      </c>
      <c r="S37" s="32">
        <f>SUBTOTAL(9,R14:R36)</f>
        <v>112</v>
      </c>
    </row>
    <row r="38" spans="2:19" ht="21.95" customHeight="1" x14ac:dyDescent="0.15">
      <c r="B38" s="145">
        <f>D38</f>
        <v>42695</v>
      </c>
      <c r="C38" s="146"/>
      <c r="D38" s="23">
        <f>IF($K$6="","",IF(D36="","",IF(D36+1&gt;$K$7,"",D36+1)))</f>
        <v>42695</v>
      </c>
      <c r="E38" s="42">
        <f t="shared" si="9"/>
        <v>8.5</v>
      </c>
      <c r="F38" s="128">
        <v>0.3125</v>
      </c>
      <c r="G38" s="129"/>
      <c r="H38" s="136">
        <v>0.66666666666666663</v>
      </c>
      <c r="I38" s="137"/>
      <c r="J38" s="130"/>
      <c r="K38" s="131"/>
      <c r="L38" s="25">
        <f t="shared" ref="L38:L54" si="22">IF(SUM(E38-J38)&gt;24,"You've entered more than 24 hours.",SUM(E38-J38))</f>
        <v>8.5</v>
      </c>
      <c r="M38" s="41"/>
      <c r="N38" s="39" t="s">
        <v>42</v>
      </c>
      <c r="O38" s="39" t="s">
        <v>42</v>
      </c>
      <c r="R38" s="2">
        <f t="shared" ref="R38:R44" si="23">IF(ISERR(MONTH(D38)),0,IF(MONTH(D38)&lt;&gt;MONTH(K$7),0,IF(AND(WEEKDAY(D38)&lt;&gt;1,WEEKDAY(D38)&lt;&gt;7),8,0)))</f>
        <v>8</v>
      </c>
    </row>
    <row r="39" spans="2:19" ht="21.95" customHeight="1" x14ac:dyDescent="0.15">
      <c r="B39" s="145">
        <f t="shared" ref="B39:B44" si="24">D39</f>
        <v>42696</v>
      </c>
      <c r="C39" s="146"/>
      <c r="D39" s="23">
        <f t="shared" si="19"/>
        <v>42696</v>
      </c>
      <c r="E39" s="42">
        <f t="shared" si="9"/>
        <v>7.75</v>
      </c>
      <c r="F39" s="128">
        <v>0.33333333333333331</v>
      </c>
      <c r="G39" s="129"/>
      <c r="H39" s="136">
        <v>0.65625</v>
      </c>
      <c r="I39" s="137"/>
      <c r="J39" s="130"/>
      <c r="K39" s="131"/>
      <c r="L39" s="25">
        <f t="shared" si="22"/>
        <v>7.75</v>
      </c>
      <c r="M39" s="41"/>
      <c r="N39" s="39" t="s">
        <v>42</v>
      </c>
      <c r="O39" s="40" t="s">
        <v>42</v>
      </c>
      <c r="R39" s="2">
        <f t="shared" si="23"/>
        <v>8</v>
      </c>
    </row>
    <row r="40" spans="2:19" ht="21.95" customHeight="1" x14ac:dyDescent="0.15">
      <c r="B40" s="145">
        <f t="shared" si="24"/>
        <v>42697</v>
      </c>
      <c r="C40" s="146"/>
      <c r="D40" s="23">
        <f t="shared" si="19"/>
        <v>42697</v>
      </c>
      <c r="E40" s="42">
        <f t="shared" si="9"/>
        <v>8.5</v>
      </c>
      <c r="F40" s="128">
        <v>0.30208333333333331</v>
      </c>
      <c r="G40" s="129"/>
      <c r="H40" s="136">
        <v>0.65625</v>
      </c>
      <c r="I40" s="137"/>
      <c r="J40" s="153"/>
      <c r="K40" s="131"/>
      <c r="L40" s="25">
        <f t="shared" si="22"/>
        <v>8.5</v>
      </c>
      <c r="M40" s="41"/>
      <c r="N40" s="39" t="s">
        <v>42</v>
      </c>
      <c r="O40" s="40" t="s">
        <v>42</v>
      </c>
      <c r="R40" s="2">
        <f t="shared" si="23"/>
        <v>8</v>
      </c>
    </row>
    <row r="41" spans="2:19" ht="21.95" customHeight="1" x14ac:dyDescent="0.15">
      <c r="B41" s="145">
        <f t="shared" si="24"/>
        <v>42698</v>
      </c>
      <c r="C41" s="146"/>
      <c r="D41" s="23">
        <f t="shared" si="19"/>
        <v>42698</v>
      </c>
      <c r="E41" s="42">
        <f t="shared" si="9"/>
        <v>8.5</v>
      </c>
      <c r="F41" s="128">
        <v>0.30208333333333331</v>
      </c>
      <c r="G41" s="129"/>
      <c r="H41" s="136">
        <v>0.65625</v>
      </c>
      <c r="I41" s="137"/>
      <c r="J41" s="130"/>
      <c r="K41" s="131"/>
      <c r="L41" s="25">
        <f t="shared" si="22"/>
        <v>8.5</v>
      </c>
      <c r="M41" s="41"/>
      <c r="N41" s="39" t="s">
        <v>42</v>
      </c>
      <c r="O41" s="40" t="s">
        <v>42</v>
      </c>
      <c r="R41" s="2">
        <f t="shared" si="23"/>
        <v>8</v>
      </c>
    </row>
    <row r="42" spans="2:19" ht="21.95" customHeight="1" x14ac:dyDescent="0.15">
      <c r="B42" s="145">
        <f t="shared" si="24"/>
        <v>42699</v>
      </c>
      <c r="C42" s="146"/>
      <c r="D42" s="23">
        <f t="shared" si="19"/>
        <v>42699</v>
      </c>
      <c r="E42" s="42">
        <f t="shared" si="9"/>
        <v>6.7499999999999982</v>
      </c>
      <c r="F42" s="128">
        <v>0.32291666666666669</v>
      </c>
      <c r="G42" s="129"/>
      <c r="H42" s="136">
        <v>0.60416666666666663</v>
      </c>
      <c r="I42" s="137"/>
      <c r="J42" s="130"/>
      <c r="K42" s="131"/>
      <c r="L42" s="25">
        <f t="shared" si="22"/>
        <v>6.7499999999999982</v>
      </c>
      <c r="M42" s="41"/>
      <c r="N42" s="39" t="s">
        <v>42</v>
      </c>
      <c r="O42" s="40" t="s">
        <v>42</v>
      </c>
      <c r="R42" s="2">
        <f t="shared" si="23"/>
        <v>8</v>
      </c>
    </row>
    <row r="43" spans="2:19" ht="21.95" customHeight="1" x14ac:dyDescent="0.15">
      <c r="B43" s="145">
        <f t="shared" si="24"/>
        <v>42700</v>
      </c>
      <c r="C43" s="146"/>
      <c r="D43" s="23">
        <f t="shared" si="19"/>
        <v>42700</v>
      </c>
      <c r="E43" s="42">
        <f t="shared" si="9"/>
        <v>0</v>
      </c>
      <c r="F43" s="128"/>
      <c r="G43" s="129"/>
      <c r="H43" s="136"/>
      <c r="I43" s="137"/>
      <c r="J43" s="130"/>
      <c r="K43" s="131"/>
      <c r="L43" s="25">
        <f t="shared" si="22"/>
        <v>0</v>
      </c>
      <c r="M43" s="41"/>
      <c r="N43" s="40"/>
      <c r="O43" s="40"/>
      <c r="R43" s="2">
        <f t="shared" si="23"/>
        <v>0</v>
      </c>
    </row>
    <row r="44" spans="2:19" ht="21.95" customHeight="1" x14ac:dyDescent="0.15">
      <c r="B44" s="145">
        <f t="shared" si="24"/>
        <v>42701</v>
      </c>
      <c r="C44" s="146"/>
      <c r="D44" s="23">
        <f t="shared" si="19"/>
        <v>42701</v>
      </c>
      <c r="E44" s="42">
        <f t="shared" si="9"/>
        <v>0</v>
      </c>
      <c r="F44" s="128"/>
      <c r="G44" s="129"/>
      <c r="H44" s="136"/>
      <c r="I44" s="137"/>
      <c r="J44" s="130"/>
      <c r="K44" s="131"/>
      <c r="L44" s="25">
        <f t="shared" si="22"/>
        <v>0</v>
      </c>
      <c r="M44" s="41"/>
      <c r="N44" s="40"/>
      <c r="O44" s="40"/>
      <c r="R44" s="2">
        <f t="shared" si="23"/>
        <v>0</v>
      </c>
    </row>
    <row r="45" spans="2:19" ht="21.95" customHeight="1" x14ac:dyDescent="0.15">
      <c r="B45" s="113"/>
      <c r="C45" s="29" t="s">
        <v>40</v>
      </c>
      <c r="D45" s="23"/>
      <c r="E45" s="112">
        <f>SUBTOTAL(9,E38:E44)</f>
        <v>40</v>
      </c>
      <c r="F45" s="142"/>
      <c r="G45" s="143"/>
      <c r="H45" s="144"/>
      <c r="I45" s="144"/>
      <c r="J45" s="142"/>
      <c r="K45" s="143"/>
      <c r="L45" s="28">
        <f>SUBTOTAL(9,L38:L44)</f>
        <v>40</v>
      </c>
      <c r="M45" s="41"/>
      <c r="N45" s="40"/>
      <c r="O45" s="40"/>
      <c r="P45" s="32">
        <f>SUBTOTAL(9,L30:L44)</f>
        <v>76</v>
      </c>
      <c r="Q45" s="32">
        <f>SUBTOTAL(9,L14:L44)</f>
        <v>137.75</v>
      </c>
      <c r="R45" s="2">
        <f>SUBTOTAL(9,R38:R44)</f>
        <v>40</v>
      </c>
      <c r="S45" s="32">
        <f>SUBTOTAL(9,R14:R44)</f>
        <v>152</v>
      </c>
    </row>
    <row r="46" spans="2:19" ht="21.95" customHeight="1" x14ac:dyDescent="0.15">
      <c r="B46" s="145">
        <f>D46</f>
        <v>42702</v>
      </c>
      <c r="C46" s="146"/>
      <c r="D46" s="23">
        <f>IF($K$6="","",IF(D44="","",IF(D44+1&gt;$K$7,"",D44+1)))</f>
        <v>42702</v>
      </c>
      <c r="E46" s="42">
        <f t="shared" ref="E46:E52" si="25">+(H46-F46)*24</f>
        <v>8.75</v>
      </c>
      <c r="F46" s="128">
        <v>0.30208333333333331</v>
      </c>
      <c r="G46" s="129"/>
      <c r="H46" s="136">
        <v>0.66666666666666663</v>
      </c>
      <c r="I46" s="137"/>
      <c r="J46" s="130">
        <v>2</v>
      </c>
      <c r="K46" s="131"/>
      <c r="L46" s="25">
        <f t="shared" ref="L46:L52" si="26">IF(SUM(E46-J46)&gt;24,"You've entered more than 24 hours.",SUM(E46-J46))</f>
        <v>6.75</v>
      </c>
      <c r="M46" s="41"/>
      <c r="N46" s="39" t="s">
        <v>42</v>
      </c>
      <c r="O46" s="39" t="s">
        <v>42</v>
      </c>
      <c r="R46" s="2">
        <f t="shared" ref="R46:R52" si="27">IF(ISERR(MONTH(D46)),0,IF(MONTH(D46)&lt;&gt;MONTH(K$7),0,IF(AND(WEEKDAY(D46)&lt;&gt;1,WEEKDAY(D46)&lt;&gt;7),8,0)))</f>
        <v>8</v>
      </c>
    </row>
    <row r="47" spans="2:19" ht="21.95" customHeight="1" x14ac:dyDescent="0.15">
      <c r="B47" s="145">
        <f t="shared" ref="B47:B52" si="28">D47</f>
        <v>42703</v>
      </c>
      <c r="C47" s="146"/>
      <c r="D47" s="23">
        <f t="shared" si="19"/>
        <v>42703</v>
      </c>
      <c r="E47" s="42">
        <f t="shared" si="25"/>
        <v>8.25</v>
      </c>
      <c r="F47" s="128">
        <v>0.3125</v>
      </c>
      <c r="G47" s="129"/>
      <c r="H47" s="136">
        <v>0.65625</v>
      </c>
      <c r="I47" s="137"/>
      <c r="J47" s="130">
        <v>1.75</v>
      </c>
      <c r="K47" s="131"/>
      <c r="L47" s="25">
        <f t="shared" si="26"/>
        <v>6.5</v>
      </c>
      <c r="M47" s="41"/>
      <c r="N47" s="40" t="s">
        <v>42</v>
      </c>
      <c r="O47" s="40" t="s">
        <v>42</v>
      </c>
      <c r="R47" s="2">
        <f t="shared" si="27"/>
        <v>8</v>
      </c>
    </row>
    <row r="48" spans="2:19" ht="21.95" customHeight="1" x14ac:dyDescent="0.15">
      <c r="B48" s="145">
        <f t="shared" si="28"/>
        <v>42704</v>
      </c>
      <c r="C48" s="146"/>
      <c r="D48" s="23">
        <f t="shared" si="19"/>
        <v>42704</v>
      </c>
      <c r="E48" s="42">
        <f t="shared" si="25"/>
        <v>8.2500000000000018</v>
      </c>
      <c r="F48" s="128">
        <v>0.30208333333333331</v>
      </c>
      <c r="G48" s="129"/>
      <c r="H48" s="136">
        <v>0.64583333333333337</v>
      </c>
      <c r="I48" s="137"/>
      <c r="J48" s="153">
        <v>0.5</v>
      </c>
      <c r="K48" s="131"/>
      <c r="L48" s="25">
        <f t="shared" si="26"/>
        <v>7.7500000000000018</v>
      </c>
      <c r="M48" s="41"/>
      <c r="N48" s="40" t="s">
        <v>42</v>
      </c>
      <c r="O48" s="40" t="s">
        <v>42</v>
      </c>
      <c r="R48" s="2">
        <f t="shared" si="27"/>
        <v>8</v>
      </c>
    </row>
    <row r="49" spans="2:19" ht="21.95" customHeight="1" x14ac:dyDescent="0.15">
      <c r="B49" s="145" t="str">
        <f t="shared" si="28"/>
        <v/>
      </c>
      <c r="C49" s="146"/>
      <c r="D49" s="23" t="str">
        <f t="shared" si="19"/>
        <v/>
      </c>
      <c r="E49" s="42">
        <f t="shared" si="25"/>
        <v>0</v>
      </c>
      <c r="F49" s="128"/>
      <c r="G49" s="129"/>
      <c r="H49" s="136"/>
      <c r="I49" s="137"/>
      <c r="J49" s="130"/>
      <c r="K49" s="131"/>
      <c r="L49" s="25">
        <f t="shared" si="26"/>
        <v>0</v>
      </c>
      <c r="M49" s="41"/>
      <c r="N49" s="40"/>
      <c r="O49" s="40"/>
      <c r="R49" s="2">
        <f t="shared" si="27"/>
        <v>0</v>
      </c>
    </row>
    <row r="50" spans="2:19" ht="21.95" customHeight="1" x14ac:dyDescent="0.15">
      <c r="B50" s="145" t="str">
        <f t="shared" si="28"/>
        <v/>
      </c>
      <c r="C50" s="146"/>
      <c r="D50" s="23" t="str">
        <f t="shared" si="19"/>
        <v/>
      </c>
      <c r="E50" s="42">
        <f t="shared" si="25"/>
        <v>0</v>
      </c>
      <c r="F50" s="128"/>
      <c r="G50" s="129"/>
      <c r="H50" s="136"/>
      <c r="I50" s="137"/>
      <c r="J50" s="130"/>
      <c r="K50" s="131"/>
      <c r="L50" s="25">
        <f t="shared" si="26"/>
        <v>0</v>
      </c>
      <c r="M50" s="41"/>
      <c r="N50" s="40"/>
      <c r="O50" s="40"/>
      <c r="R50" s="2">
        <f t="shared" si="27"/>
        <v>0</v>
      </c>
    </row>
    <row r="51" spans="2:19" ht="21.95" customHeight="1" x14ac:dyDescent="0.15">
      <c r="B51" s="145" t="str">
        <f t="shared" si="28"/>
        <v/>
      </c>
      <c r="C51" s="146"/>
      <c r="D51" s="23" t="str">
        <f t="shared" si="19"/>
        <v/>
      </c>
      <c r="E51" s="42">
        <f t="shared" si="25"/>
        <v>0</v>
      </c>
      <c r="F51" s="128"/>
      <c r="G51" s="129"/>
      <c r="H51" s="136"/>
      <c r="I51" s="137"/>
      <c r="J51" s="130"/>
      <c r="K51" s="131"/>
      <c r="L51" s="25">
        <f t="shared" si="26"/>
        <v>0</v>
      </c>
      <c r="M51" s="41"/>
      <c r="N51" s="40"/>
      <c r="O51" s="40"/>
      <c r="R51" s="2">
        <f t="shared" si="27"/>
        <v>0</v>
      </c>
    </row>
    <row r="52" spans="2:19" ht="21.95" customHeight="1" x14ac:dyDescent="0.15">
      <c r="B52" s="145" t="str">
        <f t="shared" si="28"/>
        <v/>
      </c>
      <c r="C52" s="146"/>
      <c r="D52" s="23" t="str">
        <f t="shared" si="19"/>
        <v/>
      </c>
      <c r="E52" s="42">
        <f t="shared" si="25"/>
        <v>0</v>
      </c>
      <c r="F52" s="128"/>
      <c r="G52" s="129"/>
      <c r="H52" s="136"/>
      <c r="I52" s="137"/>
      <c r="J52" s="130"/>
      <c r="K52" s="131"/>
      <c r="L52" s="25">
        <f t="shared" si="26"/>
        <v>0</v>
      </c>
      <c r="M52" s="41"/>
      <c r="N52" s="40"/>
      <c r="O52" s="40"/>
      <c r="R52" s="2">
        <f t="shared" si="27"/>
        <v>0</v>
      </c>
    </row>
    <row r="53" spans="2:19" ht="21.95" customHeight="1" x14ac:dyDescent="0.15">
      <c r="B53" s="113"/>
      <c r="C53" s="29" t="s">
        <v>40</v>
      </c>
      <c r="D53" s="23"/>
      <c r="E53" s="112">
        <f>SUBTOTAL(9,E46:E52)</f>
        <v>25.25</v>
      </c>
      <c r="F53" s="142"/>
      <c r="G53" s="143"/>
      <c r="H53" s="144"/>
      <c r="I53" s="144"/>
      <c r="J53" s="142"/>
      <c r="K53" s="143"/>
      <c r="L53" s="28">
        <f>SUBTOTAL(9,L46:L52)</f>
        <v>21</v>
      </c>
      <c r="M53" s="41"/>
      <c r="N53" s="40"/>
      <c r="O53" s="40"/>
      <c r="P53" s="32">
        <f>SUBTOTAL(9,L38:L52)</f>
        <v>61</v>
      </c>
      <c r="Q53" s="32">
        <f>SUBTOTAL(9,L22:L52)</f>
        <v>127</v>
      </c>
      <c r="R53" s="2">
        <f>SUBTOTAL(9,R46:R52)</f>
        <v>24</v>
      </c>
      <c r="S53" s="32">
        <f>SUBTOTAL(9,R22:R52)</f>
        <v>144</v>
      </c>
    </row>
    <row r="54" spans="2:19" ht="21.95" customHeight="1" x14ac:dyDescent="0.15">
      <c r="B54" s="145" t="str">
        <f>D54</f>
        <v/>
      </c>
      <c r="C54" s="146"/>
      <c r="D54" s="23" t="str">
        <f>IF($K$6="","",IF(D52="","",IF(D52+1&gt;$K$7,"",D52+1)))</f>
        <v/>
      </c>
      <c r="E54" s="42">
        <f t="shared" si="9"/>
        <v>0</v>
      </c>
      <c r="F54" s="128"/>
      <c r="G54" s="129"/>
      <c r="H54" s="136"/>
      <c r="I54" s="137"/>
      <c r="J54" s="130"/>
      <c r="K54" s="131"/>
      <c r="L54" s="25">
        <f t="shared" si="22"/>
        <v>0</v>
      </c>
      <c r="M54" s="41"/>
      <c r="N54" s="39"/>
      <c r="O54" s="39"/>
      <c r="R54" s="2">
        <f t="shared" ref="R54:R60" si="29">IF(ISERR(MONTH(D54)),0,IF(MONTH(D54)&lt;&gt;MONTH(K$7),0,IF(AND(WEEKDAY(D54)&lt;&gt;1,WEEKDAY(D54)&lt;&gt;7),8,0)))</f>
        <v>0</v>
      </c>
    </row>
    <row r="55" spans="2:19" ht="21.95" customHeight="1" x14ac:dyDescent="0.15">
      <c r="B55" s="145" t="str">
        <f t="shared" ref="B55:B60" si="30">D55</f>
        <v/>
      </c>
      <c r="C55" s="146"/>
      <c r="D55" s="23" t="str">
        <f t="shared" si="19"/>
        <v/>
      </c>
      <c r="E55" s="42">
        <f t="shared" si="9"/>
        <v>0</v>
      </c>
      <c r="F55" s="128"/>
      <c r="G55" s="129"/>
      <c r="H55" s="136"/>
      <c r="I55" s="137"/>
      <c r="J55" s="130"/>
      <c r="K55" s="131"/>
      <c r="L55" s="25">
        <f t="shared" ref="L55:L60" si="31">IF(SUM(E55-J55)&gt;24,"You've entered more than 24 hours.",SUM(E55-J55))</f>
        <v>0</v>
      </c>
      <c r="M55" s="41"/>
      <c r="N55" s="40"/>
      <c r="O55" s="40"/>
      <c r="R55" s="2">
        <f t="shared" si="29"/>
        <v>0</v>
      </c>
    </row>
    <row r="56" spans="2:19" ht="21.95" customHeight="1" x14ac:dyDescent="0.15">
      <c r="B56" s="145" t="str">
        <f t="shared" si="30"/>
        <v/>
      </c>
      <c r="C56" s="146"/>
      <c r="D56" s="23" t="str">
        <f t="shared" si="19"/>
        <v/>
      </c>
      <c r="E56" s="42">
        <f t="shared" si="9"/>
        <v>0</v>
      </c>
      <c r="F56" s="128"/>
      <c r="G56" s="129"/>
      <c r="H56" s="136"/>
      <c r="I56" s="137"/>
      <c r="J56" s="130"/>
      <c r="K56" s="131"/>
      <c r="L56" s="25">
        <f t="shared" si="31"/>
        <v>0</v>
      </c>
      <c r="M56" s="41"/>
      <c r="N56" s="40"/>
      <c r="O56" s="40"/>
      <c r="R56" s="2">
        <f t="shared" si="29"/>
        <v>0</v>
      </c>
    </row>
    <row r="57" spans="2:19" ht="21.95" customHeight="1" x14ac:dyDescent="0.15">
      <c r="B57" s="145" t="str">
        <f t="shared" si="30"/>
        <v/>
      </c>
      <c r="C57" s="146"/>
      <c r="D57" s="23" t="str">
        <f t="shared" si="19"/>
        <v/>
      </c>
      <c r="E57" s="42">
        <f t="shared" si="9"/>
        <v>0</v>
      </c>
      <c r="F57" s="128"/>
      <c r="G57" s="129"/>
      <c r="H57" s="136"/>
      <c r="I57" s="137"/>
      <c r="J57" s="130"/>
      <c r="K57" s="131"/>
      <c r="L57" s="25">
        <f t="shared" si="31"/>
        <v>0</v>
      </c>
      <c r="M57" s="41"/>
      <c r="N57" s="40"/>
      <c r="O57" s="40"/>
      <c r="R57" s="2">
        <f t="shared" si="29"/>
        <v>0</v>
      </c>
    </row>
    <row r="58" spans="2:19" ht="21.95" customHeight="1" x14ac:dyDescent="0.15">
      <c r="B58" s="145" t="str">
        <f t="shared" si="30"/>
        <v/>
      </c>
      <c r="C58" s="146"/>
      <c r="D58" s="23" t="str">
        <f t="shared" si="19"/>
        <v/>
      </c>
      <c r="E58" s="42">
        <f t="shared" si="9"/>
        <v>0</v>
      </c>
      <c r="F58" s="128"/>
      <c r="G58" s="129"/>
      <c r="H58" s="136"/>
      <c r="I58" s="137"/>
      <c r="J58" s="130"/>
      <c r="K58" s="131"/>
      <c r="L58" s="25">
        <f t="shared" si="31"/>
        <v>0</v>
      </c>
      <c r="M58" s="41"/>
      <c r="N58" s="40"/>
      <c r="O58" s="40"/>
      <c r="R58" s="2">
        <f t="shared" si="29"/>
        <v>0</v>
      </c>
    </row>
    <row r="59" spans="2:19" ht="21.95" customHeight="1" x14ac:dyDescent="0.15">
      <c r="B59" s="145" t="str">
        <f t="shared" si="30"/>
        <v/>
      </c>
      <c r="C59" s="146"/>
      <c r="D59" s="23" t="str">
        <f t="shared" si="19"/>
        <v/>
      </c>
      <c r="E59" s="42">
        <f t="shared" si="9"/>
        <v>0</v>
      </c>
      <c r="F59" s="128"/>
      <c r="G59" s="129"/>
      <c r="H59" s="136"/>
      <c r="I59" s="137"/>
      <c r="J59" s="130"/>
      <c r="K59" s="131"/>
      <c r="L59" s="25">
        <f t="shared" si="31"/>
        <v>0</v>
      </c>
      <c r="M59" s="41"/>
      <c r="N59" s="40"/>
      <c r="O59" s="40"/>
      <c r="R59" s="2">
        <f t="shared" si="29"/>
        <v>0</v>
      </c>
    </row>
    <row r="60" spans="2:19" ht="21.95" customHeight="1" x14ac:dyDescent="0.15">
      <c r="B60" s="145" t="str">
        <f t="shared" si="30"/>
        <v/>
      </c>
      <c r="C60" s="146"/>
      <c r="D60" s="23" t="str">
        <f t="shared" si="19"/>
        <v/>
      </c>
      <c r="E60" s="42">
        <f t="shared" si="9"/>
        <v>0</v>
      </c>
      <c r="F60" s="128"/>
      <c r="G60" s="129"/>
      <c r="H60" s="136"/>
      <c r="I60" s="137"/>
      <c r="J60" s="130"/>
      <c r="K60" s="131"/>
      <c r="L60" s="25">
        <f t="shared" si="31"/>
        <v>0</v>
      </c>
      <c r="M60" s="41"/>
      <c r="N60" s="40"/>
      <c r="O60" s="40"/>
      <c r="R60" s="2">
        <f t="shared" si="29"/>
        <v>0</v>
      </c>
    </row>
    <row r="61" spans="2:19" ht="21.95" customHeight="1" x14ac:dyDescent="0.15">
      <c r="B61" s="30"/>
      <c r="C61" s="29" t="s">
        <v>40</v>
      </c>
      <c r="D61" s="31"/>
      <c r="E61" s="112">
        <f>SUBTOTAL(9,E54:E60)</f>
        <v>0</v>
      </c>
      <c r="F61" s="142"/>
      <c r="G61" s="143"/>
      <c r="H61" s="154"/>
      <c r="I61" s="155"/>
      <c r="J61" s="142"/>
      <c r="K61" s="143"/>
      <c r="L61" s="28">
        <f>SUBTOTAL(9,L54:L60)</f>
        <v>0</v>
      </c>
      <c r="P61" s="32">
        <f>SUBTOTAL(9,L30:L60)</f>
        <v>97</v>
      </c>
      <c r="Q61" s="32">
        <f>SUBTOTAL(9,L14:L60)</f>
        <v>158.75</v>
      </c>
      <c r="R61" s="2">
        <f>SUBTOTAL(9,R54:R60)</f>
        <v>0</v>
      </c>
      <c r="S61" s="32">
        <f>SUBTOTAL(9,R14:R60)</f>
        <v>176</v>
      </c>
    </row>
    <row r="62" spans="2:19" ht="21.95" customHeight="1" x14ac:dyDescent="0.15">
      <c r="D62" s="27" t="s">
        <v>46</v>
      </c>
      <c r="E62" s="28">
        <f>SUBTOTAL(9,E14:E61)</f>
        <v>175</v>
      </c>
      <c r="F62" s="132"/>
      <c r="G62" s="133"/>
      <c r="H62" s="132"/>
      <c r="I62" s="133"/>
      <c r="J62" s="132">
        <f t="shared" ref="J62:L62" si="32">SUBTOTAL(9,J14:J61)</f>
        <v>16.25</v>
      </c>
      <c r="K62" s="133"/>
      <c r="L62" s="28">
        <f t="shared" si="32"/>
        <v>158.75</v>
      </c>
      <c r="R62" s="2">
        <f>SUBTOTAL(9,R14:R61)</f>
        <v>176</v>
      </c>
    </row>
    <row r="63" spans="2:19" ht="21.95" customHeight="1" x14ac:dyDescent="0.15">
      <c r="D63" s="27" t="s">
        <v>47</v>
      </c>
      <c r="E63" s="33">
        <v>120</v>
      </c>
      <c r="F63" s="138"/>
      <c r="G63" s="139"/>
      <c r="H63" s="138"/>
      <c r="I63" s="139"/>
      <c r="J63" s="134">
        <f>-E63</f>
        <v>-120</v>
      </c>
      <c r="K63" s="135"/>
      <c r="L63" s="43"/>
    </row>
    <row r="64" spans="2:19" ht="21.95" customHeight="1" x14ac:dyDescent="0.15">
      <c r="D64" s="27" t="s">
        <v>48</v>
      </c>
      <c r="E64" s="111">
        <f>+E62*E63</f>
        <v>21000</v>
      </c>
      <c r="F64" s="125"/>
      <c r="G64" s="126"/>
      <c r="H64" s="149"/>
      <c r="I64" s="149"/>
      <c r="J64" s="125">
        <f>+J62*J63</f>
        <v>-1950</v>
      </c>
      <c r="K64" s="126"/>
      <c r="L64" s="111">
        <f>SUM(E64:J64)</f>
        <v>19050</v>
      </c>
      <c r="N64" s="32"/>
    </row>
    <row r="65" spans="2:12" ht="21.95" customHeight="1" x14ac:dyDescent="0.15">
      <c r="D65" s="27" t="s">
        <v>49</v>
      </c>
      <c r="E65" s="33">
        <v>120</v>
      </c>
      <c r="F65" s="138"/>
      <c r="G65" s="139"/>
      <c r="H65" s="138"/>
      <c r="I65" s="139"/>
      <c r="J65" s="134">
        <f>-E65</f>
        <v>-120</v>
      </c>
      <c r="K65" s="135"/>
      <c r="L65" s="26"/>
    </row>
    <row r="66" spans="2:12" ht="21.95" customHeight="1" x14ac:dyDescent="0.15">
      <c r="D66" s="27" t="s">
        <v>50</v>
      </c>
      <c r="E66" s="111">
        <f>+E62*E65</f>
        <v>21000</v>
      </c>
      <c r="F66" s="125"/>
      <c r="G66" s="126"/>
      <c r="H66" s="149"/>
      <c r="I66" s="149"/>
      <c r="J66" s="125">
        <f>+J62*J65</f>
        <v>-1950</v>
      </c>
      <c r="K66" s="126"/>
      <c r="L66" s="111">
        <f>SUM(E66:J66)</f>
        <v>19050</v>
      </c>
    </row>
    <row r="68" spans="2:12" ht="26.25" customHeight="1" x14ac:dyDescent="0.15">
      <c r="B68" s="5"/>
      <c r="C68" s="5"/>
      <c r="E68" s="124"/>
      <c r="F68" s="124"/>
      <c r="G68" s="124"/>
      <c r="H68" s="124"/>
      <c r="I68" s="124"/>
      <c r="J68" s="124"/>
      <c r="K68" s="124"/>
      <c r="L68" s="124"/>
    </row>
    <row r="69" spans="2:12" ht="17.100000000000001" customHeight="1" x14ac:dyDescent="0.15">
      <c r="E69" s="18" t="s">
        <v>51</v>
      </c>
      <c r="F69" s="19"/>
      <c r="G69" s="18"/>
      <c r="H69" s="20"/>
      <c r="I69" s="21"/>
      <c r="J69" s="19"/>
      <c r="K69" s="22" t="s">
        <v>15</v>
      </c>
      <c r="L69" s="18"/>
    </row>
    <row r="70" spans="2:12" s="6" customFormat="1" ht="17.25" customHeight="1" x14ac:dyDescent="0.15">
      <c r="E70" s="124"/>
      <c r="F70" s="124"/>
      <c r="G70" s="124"/>
      <c r="H70" s="124"/>
      <c r="I70" s="124"/>
      <c r="J70" s="124"/>
      <c r="K70" s="124"/>
      <c r="L70" s="124"/>
    </row>
    <row r="71" spans="2:12" ht="17.100000000000001" customHeight="1" x14ac:dyDescent="0.15">
      <c r="E71" s="18" t="s">
        <v>52</v>
      </c>
      <c r="F71" s="19"/>
      <c r="G71" s="21"/>
      <c r="H71" s="18"/>
      <c r="I71" s="18"/>
      <c r="J71" s="19"/>
      <c r="K71" s="22" t="s">
        <v>15</v>
      </c>
      <c r="L71" s="18"/>
    </row>
  </sheetData>
  <mergeCells count="218"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</mergeCells>
  <conditionalFormatting sqref="E22:M28 E30:E36 E38:M44 E49:M52 E54:M60 E14:M20 L30:M36 E46:E48 L46:M48">
    <cfRule type="expression" dxfId="146" priority="5" stopIfTrue="1">
      <formula>$N14&lt;&gt;"Y"</formula>
    </cfRule>
    <cfRule type="expression" dxfId="145" priority="6">
      <formula>$O14&lt;&gt;"Y"</formula>
    </cfRule>
  </conditionalFormatting>
  <conditionalFormatting sqref="F30:K36">
    <cfRule type="expression" dxfId="144" priority="3" stopIfTrue="1">
      <formula>$N30&lt;&gt;"Y"</formula>
    </cfRule>
    <cfRule type="expression" dxfId="143" priority="4">
      <formula>$O30&lt;&gt;"Y"</formula>
    </cfRule>
  </conditionalFormatting>
  <conditionalFormatting sqref="F46:K48">
    <cfRule type="expression" dxfId="142" priority="1" stopIfTrue="1">
      <formula>$N46&lt;&gt;"Y"</formula>
    </cfRule>
    <cfRule type="expression" dxfId="141" priority="2">
      <formula>$O46&lt;&gt;"Y"</formula>
    </cfRule>
  </conditionalFormatting>
  <hyperlinks>
    <hyperlink ref="K11" r:id="rId1" xr:uid="{00000000-0004-0000-0300-000000000000}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6"/>
    <pageSetUpPr fitToPage="1"/>
  </sheetPr>
  <dimension ref="B2:S71"/>
  <sheetViews>
    <sheetView showGridLines="0" showZeros="0" zoomScaleNormal="100" workbookViewId="0" xr3:uid="{F9CF3CF3-643B-5BE6-8B46-32C596A47465}">
      <selection activeCell="K7" sqref="K7:L7"/>
    </sheetView>
  </sheetViews>
  <sheetFormatPr defaultColWidth="8.8984375" defaultRowHeight="14.25" x14ac:dyDescent="0.2"/>
  <cols>
    <col min="1" max="1" width="2.6953125" style="58" customWidth="1"/>
    <col min="2" max="2" width="11.32421875" style="58" customWidth="1"/>
    <col min="3" max="3" width="5.2578125" style="58" customWidth="1"/>
    <col min="4" max="4" width="13.88671875" style="58" customWidth="1"/>
    <col min="5" max="5" width="10.24609375" style="58" customWidth="1"/>
    <col min="6" max="6" width="9.3046875" style="58" customWidth="1"/>
    <col min="7" max="7" width="1.75" style="58" customWidth="1"/>
    <col min="8" max="8" width="9.3046875" style="58" customWidth="1"/>
    <col min="9" max="9" width="1.75" style="58" customWidth="1"/>
    <col min="10" max="10" width="6.7421875" style="58" customWidth="1"/>
    <col min="11" max="11" width="4.3125" style="58" customWidth="1"/>
    <col min="12" max="12" width="23.734375" style="58" customWidth="1"/>
    <col min="13" max="13" width="31.015625" style="58" bestFit="1" customWidth="1"/>
    <col min="14" max="15" width="12.67578125" style="58" customWidth="1"/>
    <col min="16" max="17" width="8.8984375" style="58"/>
    <col min="18" max="18" width="10.3828125" style="58" bestFit="1" customWidth="1"/>
    <col min="19" max="19" width="12.26953125" style="58" bestFit="1" customWidth="1"/>
    <col min="20" max="16384" width="8.8984375" style="58"/>
  </cols>
  <sheetData>
    <row r="2" spans="2:18" ht="27" x14ac:dyDescent="0.3">
      <c r="B2" s="57"/>
      <c r="C2" s="57"/>
      <c r="I2" s="59"/>
      <c r="J2" s="59"/>
      <c r="L2" s="60" t="s">
        <v>30</v>
      </c>
    </row>
    <row r="3" spans="2:18" ht="12.75" x14ac:dyDescent="0.15">
      <c r="B3" s="57"/>
      <c r="C3" s="57"/>
      <c r="I3" s="59"/>
      <c r="J3" s="59"/>
    </row>
    <row r="4" spans="2:18" ht="27" x14ac:dyDescent="0.15">
      <c r="B4" s="61"/>
      <c r="C4" s="62"/>
      <c r="I4" s="59"/>
      <c r="J4" s="59"/>
    </row>
    <row r="5" spans="2:18" s="64" customFormat="1" ht="12.75" x14ac:dyDescent="0.15">
      <c r="B5" s="63"/>
      <c r="C5" s="63"/>
      <c r="I5" s="65"/>
      <c r="J5" s="65"/>
    </row>
    <row r="6" spans="2:18" s="64" customFormat="1" ht="17.100000000000001" customHeight="1" x14ac:dyDescent="0.15">
      <c r="B6" s="66" t="s">
        <v>1</v>
      </c>
      <c r="C6" s="66"/>
      <c r="D6" s="156"/>
      <c r="E6" s="156"/>
      <c r="F6" s="67"/>
      <c r="G6" s="68" t="s">
        <v>2</v>
      </c>
      <c r="I6" s="68"/>
      <c r="J6" s="68"/>
      <c r="K6" s="157">
        <v>42705</v>
      </c>
      <c r="L6" s="157"/>
    </row>
    <row r="7" spans="2:18" s="64" customFormat="1" ht="17.100000000000001" customHeight="1" x14ac:dyDescent="0.15">
      <c r="B7" s="66" t="s">
        <v>3</v>
      </c>
      <c r="C7" s="66"/>
      <c r="D7" s="156"/>
      <c r="E7" s="156"/>
      <c r="F7" s="67"/>
      <c r="G7" s="68" t="s">
        <v>4</v>
      </c>
      <c r="I7" s="68"/>
      <c r="J7" s="68"/>
      <c r="K7" s="141">
        <f>EOMONTH(K6,0)</f>
        <v>42735</v>
      </c>
      <c r="L7" s="141"/>
    </row>
    <row r="8" spans="2:18" s="64" customFormat="1" ht="17.100000000000001" customHeight="1" x14ac:dyDescent="0.15">
      <c r="B8" s="66" t="s">
        <v>5</v>
      </c>
      <c r="C8" s="66"/>
      <c r="D8" s="156"/>
      <c r="E8" s="156"/>
      <c r="F8" s="67"/>
      <c r="G8" s="69"/>
      <c r="I8" s="70"/>
      <c r="J8" s="70"/>
      <c r="K8" s="71"/>
      <c r="L8" s="71"/>
    </row>
    <row r="9" spans="2:18" s="64" customFormat="1" ht="17.100000000000001" customHeight="1" x14ac:dyDescent="0.15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15">
      <c r="B10" s="68" t="s">
        <v>6</v>
      </c>
      <c r="C10" s="68"/>
      <c r="D10" s="158" t="s">
        <v>7</v>
      </c>
      <c r="E10" s="158"/>
      <c r="F10" s="72"/>
      <c r="G10" s="68" t="s">
        <v>8</v>
      </c>
      <c r="I10" s="68"/>
      <c r="J10" s="68"/>
      <c r="K10" s="159" t="s">
        <v>9</v>
      </c>
      <c r="L10" s="159"/>
    </row>
    <row r="11" spans="2:18" s="64" customFormat="1" ht="17.100000000000001" customHeight="1" x14ac:dyDescent="0.15">
      <c r="B11" s="68" t="s">
        <v>10</v>
      </c>
      <c r="C11" s="68"/>
      <c r="D11" s="168" t="s">
        <v>11</v>
      </c>
      <c r="E11" s="168"/>
      <c r="F11" s="72"/>
      <c r="G11" s="68" t="s">
        <v>12</v>
      </c>
      <c r="I11" s="68"/>
      <c r="J11" s="68"/>
      <c r="K11" s="119" t="s">
        <v>13</v>
      </c>
      <c r="L11" s="168"/>
    </row>
    <row r="12" spans="2:18" ht="18.75" customHeight="1" x14ac:dyDescent="0.15">
      <c r="D12" s="73"/>
    </row>
    <row r="13" spans="2:18" ht="30" customHeight="1" x14ac:dyDescent="0.15">
      <c r="B13" s="169" t="s">
        <v>31</v>
      </c>
      <c r="C13" s="170"/>
      <c r="D13" s="171"/>
      <c r="E13" s="117" t="s">
        <v>32</v>
      </c>
      <c r="F13" s="172" t="s">
        <v>33</v>
      </c>
      <c r="G13" s="172"/>
      <c r="H13" s="173" t="s">
        <v>34</v>
      </c>
      <c r="I13" s="173"/>
      <c r="J13" s="173" t="s">
        <v>35</v>
      </c>
      <c r="K13" s="173"/>
      <c r="L13" s="74" t="s">
        <v>36</v>
      </c>
      <c r="M13" s="75" t="s">
        <v>37</v>
      </c>
      <c r="N13" s="76" t="s">
        <v>38</v>
      </c>
      <c r="O13" s="76" t="s">
        <v>39</v>
      </c>
    </row>
    <row r="14" spans="2:18" ht="21.95" customHeight="1" x14ac:dyDescent="0.15">
      <c r="B14" s="160">
        <f>D14</f>
        <v>42702</v>
      </c>
      <c r="C14" s="161"/>
      <c r="D14" s="77">
        <f>IF($K$6="","",IF(WEEKDAY($K$6)&lt;&gt;2,K6-(WEEKDAY(K6)-2),K6))</f>
        <v>42702</v>
      </c>
      <c r="E14" s="78">
        <f t="shared" ref="E14:E20" si="0">+(H14-F14)*24</f>
        <v>0</v>
      </c>
      <c r="F14" s="162"/>
      <c r="G14" s="163"/>
      <c r="H14" s="164"/>
      <c r="I14" s="165"/>
      <c r="J14" s="166"/>
      <c r="K14" s="167"/>
      <c r="L14" s="79">
        <f t="shared" ref="L14" si="1">IF(SUM(E14-J14)&gt;24,"You've entered more than 24 hours.",SUM(E14-J14))</f>
        <v>0</v>
      </c>
      <c r="M14" s="80"/>
      <c r="N14" s="81"/>
      <c r="O14" s="81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5" customHeight="1" x14ac:dyDescent="0.15">
      <c r="B15" s="160">
        <f t="shared" ref="B15:B20" si="3">D15</f>
        <v>42703</v>
      </c>
      <c r="C15" s="161"/>
      <c r="D15" s="77">
        <f t="shared" ref="D15:D28" si="4">IF($K$6="","",IF(D14="","",IF(D14+1&gt;$K$7,"",D14+1)))</f>
        <v>42703</v>
      </c>
      <c r="E15" s="78">
        <f t="shared" si="0"/>
        <v>0</v>
      </c>
      <c r="F15" s="162"/>
      <c r="G15" s="163"/>
      <c r="H15" s="164"/>
      <c r="I15" s="165"/>
      <c r="J15" s="166"/>
      <c r="K15" s="167"/>
      <c r="L15" s="83">
        <f t="shared" ref="L15" si="5">IF(SUM(E15-J15)&gt;24,"You've entered more than 24 hours.",SUM(E15-J15))</f>
        <v>0</v>
      </c>
      <c r="M15" s="80"/>
      <c r="N15" s="84"/>
      <c r="O15" s="84"/>
      <c r="P15" s="82"/>
      <c r="R15" s="58">
        <f t="shared" si="2"/>
        <v>0</v>
      </c>
    </row>
    <row r="16" spans="2:18" ht="21.95" customHeight="1" x14ac:dyDescent="0.15">
      <c r="B16" s="160">
        <f t="shared" si="3"/>
        <v>42704</v>
      </c>
      <c r="C16" s="161"/>
      <c r="D16" s="77">
        <f t="shared" si="4"/>
        <v>42704</v>
      </c>
      <c r="E16" s="78">
        <f t="shared" si="0"/>
        <v>0</v>
      </c>
      <c r="F16" s="162"/>
      <c r="G16" s="163"/>
      <c r="H16" s="164"/>
      <c r="I16" s="165"/>
      <c r="J16" s="166"/>
      <c r="K16" s="167"/>
      <c r="L16" s="83">
        <f t="shared" ref="L16:L19" si="6">IF(SUM(E16-J16)&gt;24,"You've entered more than 24 hours.",SUM(E16-J16))</f>
        <v>0</v>
      </c>
      <c r="M16" s="80"/>
      <c r="N16" s="84"/>
      <c r="O16" s="84"/>
      <c r="P16" s="82"/>
      <c r="R16" s="58">
        <f>IF(ISERR(MONTH(D16)),0,IF(MONTH(D16)&lt;&gt;MONTH(K$7),0,IF(AND(WEEKDAY(D16)&lt;&gt;1,WEEKDAY(D16)&lt;&gt;7),8,0)))</f>
        <v>0</v>
      </c>
    </row>
    <row r="17" spans="2:19" ht="21.95" customHeight="1" x14ac:dyDescent="0.15">
      <c r="B17" s="160">
        <f t="shared" si="3"/>
        <v>42705</v>
      </c>
      <c r="C17" s="161"/>
      <c r="D17" s="77">
        <f t="shared" si="4"/>
        <v>42705</v>
      </c>
      <c r="E17" s="78">
        <f t="shared" si="0"/>
        <v>8.75</v>
      </c>
      <c r="F17" s="128">
        <v>0.30208333333333331</v>
      </c>
      <c r="G17" s="129"/>
      <c r="H17" s="136">
        <v>0.66666666666666663</v>
      </c>
      <c r="I17" s="137"/>
      <c r="J17" s="130">
        <v>1</v>
      </c>
      <c r="K17" s="131"/>
      <c r="L17" s="83">
        <f t="shared" si="6"/>
        <v>7.75</v>
      </c>
      <c r="M17" s="80"/>
      <c r="N17" s="84" t="s">
        <v>42</v>
      </c>
      <c r="O17" s="84" t="s">
        <v>42</v>
      </c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5" customHeight="1" x14ac:dyDescent="0.15">
      <c r="B18" s="160">
        <f t="shared" si="3"/>
        <v>42706</v>
      </c>
      <c r="C18" s="161"/>
      <c r="D18" s="77">
        <f t="shared" si="4"/>
        <v>42706</v>
      </c>
      <c r="E18" s="78">
        <f t="shared" si="0"/>
        <v>0</v>
      </c>
      <c r="F18" s="162"/>
      <c r="G18" s="163"/>
      <c r="H18" s="164"/>
      <c r="I18" s="165"/>
      <c r="J18" s="166"/>
      <c r="K18" s="167"/>
      <c r="L18" s="83">
        <f t="shared" si="6"/>
        <v>0</v>
      </c>
      <c r="M18" s="80" t="s">
        <v>71</v>
      </c>
      <c r="N18" s="84" t="s">
        <v>42</v>
      </c>
      <c r="O18" s="84" t="s">
        <v>42</v>
      </c>
      <c r="P18" s="82"/>
      <c r="R18" s="58">
        <f t="shared" si="7"/>
        <v>8</v>
      </c>
    </row>
    <row r="19" spans="2:19" ht="21.95" customHeight="1" x14ac:dyDescent="0.15">
      <c r="B19" s="160">
        <f t="shared" si="3"/>
        <v>42707</v>
      </c>
      <c r="C19" s="161"/>
      <c r="D19" s="77">
        <f t="shared" si="4"/>
        <v>42707</v>
      </c>
      <c r="E19" s="78">
        <f t="shared" si="0"/>
        <v>0</v>
      </c>
      <c r="F19" s="162"/>
      <c r="G19" s="163"/>
      <c r="H19" s="164"/>
      <c r="I19" s="165"/>
      <c r="J19" s="166"/>
      <c r="K19" s="167"/>
      <c r="L19" s="83">
        <f t="shared" si="6"/>
        <v>0</v>
      </c>
      <c r="M19" s="80"/>
      <c r="N19" s="84"/>
      <c r="O19" s="84"/>
      <c r="P19" s="82"/>
      <c r="R19" s="58">
        <f t="shared" si="7"/>
        <v>0</v>
      </c>
    </row>
    <row r="20" spans="2:19" ht="21.95" customHeight="1" x14ac:dyDescent="0.15">
      <c r="B20" s="160">
        <f t="shared" si="3"/>
        <v>42708</v>
      </c>
      <c r="C20" s="161"/>
      <c r="D20" s="77">
        <f t="shared" si="4"/>
        <v>42708</v>
      </c>
      <c r="E20" s="78">
        <f t="shared" si="0"/>
        <v>0</v>
      </c>
      <c r="F20" s="162"/>
      <c r="G20" s="163"/>
      <c r="H20" s="164"/>
      <c r="I20" s="165"/>
      <c r="J20" s="166"/>
      <c r="K20" s="167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5" customHeight="1" x14ac:dyDescent="0.15">
      <c r="B21" s="85"/>
      <c r="C21" s="85" t="s">
        <v>40</v>
      </c>
      <c r="D21" s="77"/>
      <c r="E21" s="115">
        <f>SUBTOTAL(9,E14:E20)</f>
        <v>8.75</v>
      </c>
      <c r="F21" s="174"/>
      <c r="G21" s="175"/>
      <c r="H21" s="176"/>
      <c r="I21" s="176"/>
      <c r="J21" s="174">
        <f>SUBTOTAL(9,J14:J20)</f>
        <v>1</v>
      </c>
      <c r="K21" s="175"/>
      <c r="L21" s="86">
        <f>SUBTOTAL(9,L14:L20)</f>
        <v>7.75</v>
      </c>
      <c r="M21" s="80"/>
      <c r="N21" s="84"/>
      <c r="O21" s="84"/>
      <c r="P21" s="87"/>
      <c r="Q21" s="87">
        <f>SUBTOTAL(9,L14:L20)</f>
        <v>7.75</v>
      </c>
      <c r="R21" s="58">
        <f>SUBTOTAL(9,R14:R20)</f>
        <v>16</v>
      </c>
      <c r="S21" s="87">
        <f>SUBTOTAL(9,R14:R20)</f>
        <v>16</v>
      </c>
    </row>
    <row r="22" spans="2:19" ht="21.95" customHeight="1" x14ac:dyDescent="0.15">
      <c r="B22" s="160">
        <f>D22</f>
        <v>42709</v>
      </c>
      <c r="C22" s="161"/>
      <c r="D22" s="77">
        <f>IF($K$6="","",IF(D20="","",IF(D20+1&gt;$K$7,"",D20+1)))</f>
        <v>42709</v>
      </c>
      <c r="E22" s="78">
        <f t="shared" ref="E22:E60" si="9">+(H22-F22)*24</f>
        <v>0</v>
      </c>
      <c r="F22" s="162"/>
      <c r="G22" s="163"/>
      <c r="H22" s="164"/>
      <c r="I22" s="165"/>
      <c r="J22" s="166"/>
      <c r="K22" s="167"/>
      <c r="L22" s="83">
        <f t="shared" ref="L22:L24" si="10">IF(SUM(E22-J22)&gt;24,"You've entered more than 24 hours.",SUM(E22-J22))</f>
        <v>0</v>
      </c>
      <c r="M22" s="80" t="s">
        <v>71</v>
      </c>
      <c r="N22" s="84" t="s">
        <v>42</v>
      </c>
      <c r="O22" s="84" t="s">
        <v>42</v>
      </c>
      <c r="R22" s="58">
        <f t="shared" ref="R22:R27" si="11">IF(ISERR(MONTH(D22)),0,IF(MONTH(D22)&lt;&gt;MONTH(K$7),0,IF(AND(WEEKDAY(D22)&lt;&gt;1,WEEKDAY(D22)&lt;&gt;7),8,0)))</f>
        <v>8</v>
      </c>
    </row>
    <row r="23" spans="2:19" ht="21.95" customHeight="1" x14ac:dyDescent="0.15">
      <c r="B23" s="160">
        <f t="shared" ref="B23:B28" si="12">D23</f>
        <v>42710</v>
      </c>
      <c r="C23" s="161"/>
      <c r="D23" s="77">
        <f t="shared" si="4"/>
        <v>42710</v>
      </c>
      <c r="E23" s="78">
        <f t="shared" si="9"/>
        <v>0</v>
      </c>
      <c r="F23" s="162"/>
      <c r="G23" s="163"/>
      <c r="H23" s="164"/>
      <c r="I23" s="165"/>
      <c r="J23" s="166"/>
      <c r="K23" s="167"/>
      <c r="L23" s="83">
        <f t="shared" si="10"/>
        <v>0</v>
      </c>
      <c r="M23" s="80" t="s">
        <v>71</v>
      </c>
      <c r="N23" s="84" t="s">
        <v>42</v>
      </c>
      <c r="O23" s="84" t="s">
        <v>42</v>
      </c>
      <c r="R23" s="58">
        <f t="shared" si="11"/>
        <v>8</v>
      </c>
    </row>
    <row r="24" spans="2:19" ht="21.95" customHeight="1" x14ac:dyDescent="0.15">
      <c r="B24" s="160">
        <f t="shared" si="12"/>
        <v>42711</v>
      </c>
      <c r="C24" s="161"/>
      <c r="D24" s="77">
        <f>IF($K$6="","",IF(D23="","",IF(D23+1&gt;$K$7,"",D23+1)))</f>
        <v>42711</v>
      </c>
      <c r="E24" s="78">
        <f t="shared" si="9"/>
        <v>0</v>
      </c>
      <c r="F24" s="162"/>
      <c r="G24" s="163"/>
      <c r="H24" s="164"/>
      <c r="I24" s="165"/>
      <c r="J24" s="166"/>
      <c r="K24" s="167"/>
      <c r="L24" s="83">
        <f t="shared" si="10"/>
        <v>0</v>
      </c>
      <c r="M24" s="80" t="s">
        <v>71</v>
      </c>
      <c r="N24" s="84" t="s">
        <v>42</v>
      </c>
      <c r="O24" s="84" t="s">
        <v>42</v>
      </c>
      <c r="R24" s="58">
        <f t="shared" si="11"/>
        <v>8</v>
      </c>
    </row>
    <row r="25" spans="2:19" ht="21.95" customHeight="1" x14ac:dyDescent="0.15">
      <c r="B25" s="160">
        <f t="shared" si="12"/>
        <v>42712</v>
      </c>
      <c r="C25" s="161"/>
      <c r="D25" s="77">
        <f t="shared" si="4"/>
        <v>42712</v>
      </c>
      <c r="E25" s="78">
        <f t="shared" si="9"/>
        <v>0</v>
      </c>
      <c r="F25" s="162"/>
      <c r="G25" s="163"/>
      <c r="H25" s="164"/>
      <c r="I25" s="165"/>
      <c r="J25" s="166"/>
      <c r="K25" s="167"/>
      <c r="L25" s="83">
        <f t="shared" ref="L25:L27" si="13">IF(SUM(E25-J25)&gt;24,"You've entered more than 24 hours.",SUM(E25-J25))</f>
        <v>0</v>
      </c>
      <c r="M25" s="80" t="s">
        <v>71</v>
      </c>
      <c r="N25" s="84" t="s">
        <v>42</v>
      </c>
      <c r="O25" s="84" t="s">
        <v>42</v>
      </c>
      <c r="R25" s="58">
        <f t="shared" si="11"/>
        <v>8</v>
      </c>
    </row>
    <row r="26" spans="2:19" ht="21.95" customHeight="1" x14ac:dyDescent="0.15">
      <c r="B26" s="160">
        <f t="shared" si="12"/>
        <v>42713</v>
      </c>
      <c r="C26" s="161"/>
      <c r="D26" s="77">
        <f t="shared" si="4"/>
        <v>42713</v>
      </c>
      <c r="E26" s="78">
        <f t="shared" si="9"/>
        <v>0</v>
      </c>
      <c r="F26" s="162"/>
      <c r="G26" s="163"/>
      <c r="H26" s="164"/>
      <c r="I26" s="165"/>
      <c r="J26" s="166"/>
      <c r="K26" s="167"/>
      <c r="L26" s="83">
        <f t="shared" si="13"/>
        <v>0</v>
      </c>
      <c r="M26" s="80" t="s">
        <v>71</v>
      </c>
      <c r="N26" s="84" t="s">
        <v>42</v>
      </c>
      <c r="O26" s="84" t="s">
        <v>42</v>
      </c>
      <c r="R26" s="58">
        <f t="shared" si="11"/>
        <v>8</v>
      </c>
    </row>
    <row r="27" spans="2:19" ht="21.95" customHeight="1" x14ac:dyDescent="0.15">
      <c r="B27" s="160">
        <f t="shared" si="12"/>
        <v>42714</v>
      </c>
      <c r="C27" s="161"/>
      <c r="D27" s="77">
        <f t="shared" si="4"/>
        <v>42714</v>
      </c>
      <c r="E27" s="78">
        <f t="shared" si="9"/>
        <v>0</v>
      </c>
      <c r="F27" s="162"/>
      <c r="G27" s="163"/>
      <c r="H27" s="164"/>
      <c r="I27" s="165"/>
      <c r="J27" s="166"/>
      <c r="K27" s="167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5" customHeight="1" x14ac:dyDescent="0.15">
      <c r="B28" s="160">
        <f t="shared" si="12"/>
        <v>42715</v>
      </c>
      <c r="C28" s="161"/>
      <c r="D28" s="77">
        <f t="shared" si="4"/>
        <v>42715</v>
      </c>
      <c r="E28" s="78">
        <f t="shared" si="9"/>
        <v>0</v>
      </c>
      <c r="F28" s="162"/>
      <c r="G28" s="163"/>
      <c r="H28" s="164"/>
      <c r="I28" s="165"/>
      <c r="J28" s="166"/>
      <c r="K28" s="167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5" customHeight="1" x14ac:dyDescent="0.15">
      <c r="B29" s="116"/>
      <c r="C29" s="85" t="s">
        <v>40</v>
      </c>
      <c r="D29" s="77"/>
      <c r="E29" s="115">
        <f>SUBTOTAL(9,E22:E28)</f>
        <v>0</v>
      </c>
      <c r="F29" s="174"/>
      <c r="G29" s="175"/>
      <c r="H29" s="176"/>
      <c r="I29" s="176"/>
      <c r="J29" s="174"/>
      <c r="K29" s="175"/>
      <c r="L29" s="86">
        <f>SUBTOTAL(9,L22:L28)</f>
        <v>0</v>
      </c>
      <c r="M29" s="80"/>
      <c r="N29" s="84"/>
      <c r="O29" s="84"/>
      <c r="P29" s="87">
        <f>SUBTOTAL(9,L14:L28)</f>
        <v>7.75</v>
      </c>
      <c r="Q29" s="87">
        <f>SUBTOTAL(9,L14:L28)</f>
        <v>7.75</v>
      </c>
      <c r="R29" s="58">
        <f>SUBTOTAL(9,R22:R28)</f>
        <v>40</v>
      </c>
      <c r="S29" s="87">
        <f>SUBTOTAL(9,R14:R28)</f>
        <v>56</v>
      </c>
    </row>
    <row r="30" spans="2:19" ht="21.95" customHeight="1" x14ac:dyDescent="0.15">
      <c r="B30" s="160">
        <f>D30</f>
        <v>42716</v>
      </c>
      <c r="C30" s="161"/>
      <c r="D30" s="77">
        <f>IF($K$6="","",IF(D28="","",IF(D28+1&gt;$K$7,"",D28+1)))</f>
        <v>42716</v>
      </c>
      <c r="E30" s="78">
        <f t="shared" ref="E30:E32" si="15">+(H30-F30)*24</f>
        <v>8.5</v>
      </c>
      <c r="F30" s="162">
        <v>0.3125</v>
      </c>
      <c r="G30" s="163"/>
      <c r="H30" s="164">
        <v>0.66666666666666663</v>
      </c>
      <c r="I30" s="165"/>
      <c r="J30" s="166">
        <v>0.5</v>
      </c>
      <c r="K30" s="167"/>
      <c r="L30" s="83">
        <f t="shared" ref="L30:L35" si="16">IF(SUM(E30-J30)&gt;24,"You've entered more than 24 hours.",SUM(E30-J30))</f>
        <v>8</v>
      </c>
      <c r="M30" s="80"/>
      <c r="N30" s="81" t="s">
        <v>42</v>
      </c>
      <c r="O30" s="84" t="s">
        <v>42</v>
      </c>
      <c r="R30" s="58">
        <f t="shared" ref="R30:R36" si="17">IF(ISERR(MONTH(D30)),0,IF(MONTH(D30)&lt;&gt;MONTH(K$7),0,IF(AND(WEEKDAY(D30)&lt;&gt;1,WEEKDAY(D30)&lt;&gt;7),8,0)))</f>
        <v>8</v>
      </c>
    </row>
    <row r="31" spans="2:19" ht="21.95" customHeight="1" x14ac:dyDescent="0.15">
      <c r="B31" s="160">
        <f t="shared" ref="B31:B36" si="18">D31</f>
        <v>42717</v>
      </c>
      <c r="C31" s="161"/>
      <c r="D31" s="77">
        <f t="shared" ref="D31:D60" si="19">IF($K$6="","",IF(D30="","",IF(D30+1&gt;$K$7,"",D30+1)))</f>
        <v>42717</v>
      </c>
      <c r="E31" s="78">
        <f t="shared" si="15"/>
        <v>8.75</v>
      </c>
      <c r="F31" s="162">
        <v>0.3125</v>
      </c>
      <c r="G31" s="163"/>
      <c r="H31" s="164">
        <v>0.67708333333333337</v>
      </c>
      <c r="I31" s="165"/>
      <c r="J31" s="166"/>
      <c r="K31" s="167"/>
      <c r="L31" s="83">
        <f t="shared" si="16"/>
        <v>8.75</v>
      </c>
      <c r="M31" s="80"/>
      <c r="N31" s="84" t="s">
        <v>42</v>
      </c>
      <c r="O31" s="84" t="s">
        <v>42</v>
      </c>
      <c r="R31" s="58">
        <f t="shared" si="17"/>
        <v>8</v>
      </c>
    </row>
    <row r="32" spans="2:19" ht="21.95" customHeight="1" x14ac:dyDescent="0.15">
      <c r="B32" s="160">
        <f t="shared" si="18"/>
        <v>42718</v>
      </c>
      <c r="C32" s="161"/>
      <c r="D32" s="77">
        <f t="shared" si="19"/>
        <v>42718</v>
      </c>
      <c r="E32" s="78">
        <f t="shared" si="15"/>
        <v>8.5</v>
      </c>
      <c r="F32" s="162">
        <v>0.32291666666666669</v>
      </c>
      <c r="G32" s="163"/>
      <c r="H32" s="164">
        <v>0.67708333333333337</v>
      </c>
      <c r="I32" s="165"/>
      <c r="J32" s="166"/>
      <c r="K32" s="167"/>
      <c r="L32" s="83">
        <f t="shared" si="16"/>
        <v>8.5</v>
      </c>
      <c r="M32" s="80"/>
      <c r="N32" s="84" t="s">
        <v>42</v>
      </c>
      <c r="O32" s="84" t="s">
        <v>42</v>
      </c>
      <c r="R32" s="58">
        <f t="shared" si="17"/>
        <v>8</v>
      </c>
    </row>
    <row r="33" spans="2:19" ht="21.95" customHeight="1" x14ac:dyDescent="0.15">
      <c r="B33" s="160">
        <f t="shared" si="18"/>
        <v>42719</v>
      </c>
      <c r="C33" s="161"/>
      <c r="D33" s="77">
        <f t="shared" si="19"/>
        <v>42719</v>
      </c>
      <c r="E33" s="78">
        <f t="shared" si="9"/>
        <v>5.2499999999999982</v>
      </c>
      <c r="F33" s="162">
        <v>0.32291666666666669</v>
      </c>
      <c r="G33" s="163"/>
      <c r="H33" s="164">
        <v>0.54166666666666663</v>
      </c>
      <c r="I33" s="165"/>
      <c r="J33" s="166"/>
      <c r="K33" s="167"/>
      <c r="L33" s="83">
        <f t="shared" si="16"/>
        <v>5.2499999999999982</v>
      </c>
      <c r="M33" s="80"/>
      <c r="N33" s="84" t="s">
        <v>42</v>
      </c>
      <c r="O33" s="84" t="s">
        <v>42</v>
      </c>
      <c r="R33" s="58">
        <f t="shared" si="17"/>
        <v>8</v>
      </c>
    </row>
    <row r="34" spans="2:19" ht="21.95" customHeight="1" x14ac:dyDescent="0.15">
      <c r="B34" s="160">
        <f t="shared" si="18"/>
        <v>42720</v>
      </c>
      <c r="C34" s="161"/>
      <c r="D34" s="77">
        <f t="shared" si="19"/>
        <v>42720</v>
      </c>
      <c r="E34" s="78">
        <f t="shared" si="9"/>
        <v>8.2500000000000018</v>
      </c>
      <c r="F34" s="162">
        <v>0.30208333333333331</v>
      </c>
      <c r="G34" s="163"/>
      <c r="H34" s="164">
        <v>0.64583333333333337</v>
      </c>
      <c r="I34" s="165"/>
      <c r="J34" s="166"/>
      <c r="K34" s="167"/>
      <c r="L34" s="83">
        <f t="shared" si="16"/>
        <v>8.2500000000000018</v>
      </c>
      <c r="M34" s="80"/>
      <c r="N34" s="84" t="s">
        <v>42</v>
      </c>
      <c r="O34" s="84" t="s">
        <v>42</v>
      </c>
      <c r="R34" s="58">
        <f t="shared" si="17"/>
        <v>8</v>
      </c>
    </row>
    <row r="35" spans="2:19" ht="21.95" customHeight="1" x14ac:dyDescent="0.15">
      <c r="B35" s="160">
        <f t="shared" si="18"/>
        <v>42721</v>
      </c>
      <c r="C35" s="161"/>
      <c r="D35" s="77">
        <f t="shared" si="19"/>
        <v>42721</v>
      </c>
      <c r="E35" s="78">
        <f t="shared" si="9"/>
        <v>0</v>
      </c>
      <c r="F35" s="162"/>
      <c r="G35" s="163"/>
      <c r="H35" s="164"/>
      <c r="I35" s="165"/>
      <c r="J35" s="166"/>
      <c r="K35" s="167"/>
      <c r="L35" s="83">
        <f t="shared" si="16"/>
        <v>0</v>
      </c>
      <c r="M35" s="80"/>
      <c r="N35" s="84"/>
      <c r="O35" s="84"/>
      <c r="R35" s="58">
        <f t="shared" si="17"/>
        <v>0</v>
      </c>
    </row>
    <row r="36" spans="2:19" ht="21.95" customHeight="1" x14ac:dyDescent="0.15">
      <c r="B36" s="160">
        <f t="shared" si="18"/>
        <v>42722</v>
      </c>
      <c r="C36" s="161"/>
      <c r="D36" s="77">
        <f t="shared" si="19"/>
        <v>42722</v>
      </c>
      <c r="E36" s="78">
        <f t="shared" si="9"/>
        <v>0</v>
      </c>
      <c r="F36" s="162"/>
      <c r="G36" s="163"/>
      <c r="H36" s="164"/>
      <c r="I36" s="165"/>
      <c r="J36" s="166"/>
      <c r="K36" s="167"/>
      <c r="L36" s="83">
        <f t="shared" ref="L36" si="20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5" customHeight="1" x14ac:dyDescent="0.15">
      <c r="B37" s="116"/>
      <c r="C37" s="85" t="s">
        <v>40</v>
      </c>
      <c r="D37" s="77"/>
      <c r="E37" s="115">
        <f>SUBTOTAL(9,E30:E36)</f>
        <v>39.25</v>
      </c>
      <c r="F37" s="174"/>
      <c r="G37" s="175"/>
      <c r="H37" s="176"/>
      <c r="I37" s="176"/>
      <c r="J37" s="174">
        <f>SUBTOTAL(9,J30:J36)</f>
        <v>0.5</v>
      </c>
      <c r="K37" s="175"/>
      <c r="L37" s="86">
        <f>SUBTOTAL(9,L30:L36)</f>
        <v>38.75</v>
      </c>
      <c r="M37" s="80"/>
      <c r="N37" s="84"/>
      <c r="O37" s="84"/>
      <c r="P37" s="87">
        <f>SUBTOTAL(9,L30:L36)</f>
        <v>38.75</v>
      </c>
      <c r="Q37" s="87">
        <f>SUBTOTAL(9,L14:L36)</f>
        <v>46.5</v>
      </c>
      <c r="R37" s="58">
        <f>SUBTOTAL(9,R30:R36)</f>
        <v>40</v>
      </c>
      <c r="S37" s="87">
        <f>SUBTOTAL(9,R14:R36)</f>
        <v>96</v>
      </c>
    </row>
    <row r="38" spans="2:19" ht="21.95" customHeight="1" x14ac:dyDescent="0.15">
      <c r="B38" s="160">
        <f>D38</f>
        <v>42723</v>
      </c>
      <c r="C38" s="161"/>
      <c r="D38" s="77">
        <f>IF($K$6="","",IF(D36="","",IF(D36+1&gt;$K$7,"",D36+1)))</f>
        <v>42723</v>
      </c>
      <c r="E38" s="78">
        <f t="shared" si="9"/>
        <v>8.2499999999999982</v>
      </c>
      <c r="F38" s="128">
        <v>0.32291666666666669</v>
      </c>
      <c r="G38" s="129"/>
      <c r="H38" s="136">
        <v>0.66666666666666663</v>
      </c>
      <c r="I38" s="137"/>
      <c r="J38" s="130">
        <v>1.5</v>
      </c>
      <c r="K38" s="131"/>
      <c r="L38" s="83">
        <f t="shared" ref="L38:L54" si="21">IF(SUM(E38-J38)&gt;24,"You've entered more than 24 hours.",SUM(E38-J38))</f>
        <v>6.7499999999999982</v>
      </c>
      <c r="M38" s="41" t="s">
        <v>72</v>
      </c>
      <c r="N38" s="39" t="s">
        <v>42</v>
      </c>
      <c r="O38" s="84" t="s">
        <v>42</v>
      </c>
      <c r="R38" s="58">
        <f t="shared" ref="R38:R44" si="22">IF(ISERR(MONTH(D38)),0,IF(MONTH(D38)&lt;&gt;MONTH(K$7),0,IF(AND(WEEKDAY(D38)&lt;&gt;1,WEEKDAY(D38)&lt;&gt;7),8,0)))</f>
        <v>8</v>
      </c>
    </row>
    <row r="39" spans="2:19" ht="21.95" customHeight="1" x14ac:dyDescent="0.15">
      <c r="B39" s="160">
        <f t="shared" ref="B39:B44" si="23">D39</f>
        <v>42724</v>
      </c>
      <c r="C39" s="161"/>
      <c r="D39" s="77">
        <f t="shared" si="19"/>
        <v>42724</v>
      </c>
      <c r="E39" s="78">
        <f t="shared" si="9"/>
        <v>8.75</v>
      </c>
      <c r="F39" s="128">
        <v>0.30208333333333331</v>
      </c>
      <c r="G39" s="129"/>
      <c r="H39" s="136">
        <v>0.66666666666666663</v>
      </c>
      <c r="I39" s="137"/>
      <c r="J39" s="130"/>
      <c r="K39" s="131"/>
      <c r="L39" s="83">
        <f t="shared" si="21"/>
        <v>8.75</v>
      </c>
      <c r="M39" s="41" t="s">
        <v>73</v>
      </c>
      <c r="N39" s="39" t="s">
        <v>42</v>
      </c>
      <c r="O39" s="84" t="s">
        <v>42</v>
      </c>
      <c r="R39" s="58">
        <f t="shared" si="22"/>
        <v>8</v>
      </c>
    </row>
    <row r="40" spans="2:19" ht="21.95" customHeight="1" x14ac:dyDescent="0.15">
      <c r="B40" s="160">
        <f t="shared" si="23"/>
        <v>42725</v>
      </c>
      <c r="C40" s="161"/>
      <c r="D40" s="77">
        <f t="shared" si="19"/>
        <v>42725</v>
      </c>
      <c r="E40" s="78">
        <f t="shared" si="9"/>
        <v>6.5000000000000009</v>
      </c>
      <c r="F40" s="128">
        <v>0.3125</v>
      </c>
      <c r="G40" s="129"/>
      <c r="H40" s="136">
        <v>0.58333333333333337</v>
      </c>
      <c r="I40" s="137"/>
      <c r="J40" s="153">
        <v>0.25</v>
      </c>
      <c r="K40" s="131"/>
      <c r="L40" s="83">
        <f t="shared" si="21"/>
        <v>6.2500000000000009</v>
      </c>
      <c r="M40" s="41" t="s">
        <v>74</v>
      </c>
      <c r="N40" s="39" t="s">
        <v>42</v>
      </c>
      <c r="O40" s="84" t="s">
        <v>42</v>
      </c>
      <c r="R40" s="58">
        <f t="shared" si="22"/>
        <v>8</v>
      </c>
    </row>
    <row r="41" spans="2:19" ht="21.95" customHeight="1" x14ac:dyDescent="0.15">
      <c r="B41" s="160">
        <f t="shared" si="23"/>
        <v>42726</v>
      </c>
      <c r="C41" s="161"/>
      <c r="D41" s="77">
        <f t="shared" si="19"/>
        <v>42726</v>
      </c>
      <c r="E41" s="78">
        <f t="shared" si="9"/>
        <v>0</v>
      </c>
      <c r="F41" s="162"/>
      <c r="G41" s="163"/>
      <c r="H41" s="164"/>
      <c r="I41" s="165"/>
      <c r="J41" s="166"/>
      <c r="K41" s="167"/>
      <c r="L41" s="83">
        <f t="shared" si="21"/>
        <v>0</v>
      </c>
      <c r="M41" s="80"/>
      <c r="N41" s="81"/>
      <c r="O41" s="84"/>
      <c r="R41" s="58">
        <f t="shared" si="22"/>
        <v>8</v>
      </c>
    </row>
    <row r="42" spans="2:19" ht="21.95" customHeight="1" x14ac:dyDescent="0.15">
      <c r="B42" s="160">
        <f t="shared" si="23"/>
        <v>42727</v>
      </c>
      <c r="C42" s="161"/>
      <c r="D42" s="77">
        <f t="shared" si="19"/>
        <v>42727</v>
      </c>
      <c r="E42" s="78">
        <f t="shared" si="9"/>
        <v>0</v>
      </c>
      <c r="F42" s="162"/>
      <c r="G42" s="163"/>
      <c r="H42" s="164"/>
      <c r="I42" s="165"/>
      <c r="J42" s="166"/>
      <c r="K42" s="167"/>
      <c r="L42" s="83">
        <f t="shared" si="21"/>
        <v>0</v>
      </c>
      <c r="M42" s="80"/>
      <c r="N42" s="81"/>
      <c r="O42" s="84"/>
      <c r="R42" s="58">
        <f t="shared" si="22"/>
        <v>8</v>
      </c>
    </row>
    <row r="43" spans="2:19" ht="21.95" customHeight="1" x14ac:dyDescent="0.15">
      <c r="B43" s="160">
        <f t="shared" si="23"/>
        <v>42728</v>
      </c>
      <c r="C43" s="161"/>
      <c r="D43" s="77">
        <f t="shared" si="19"/>
        <v>42728</v>
      </c>
      <c r="E43" s="78">
        <f t="shared" si="9"/>
        <v>0</v>
      </c>
      <c r="F43" s="162"/>
      <c r="G43" s="163"/>
      <c r="H43" s="164"/>
      <c r="I43" s="165"/>
      <c r="J43" s="166"/>
      <c r="K43" s="167"/>
      <c r="L43" s="83">
        <f t="shared" si="21"/>
        <v>0</v>
      </c>
      <c r="M43" s="80"/>
      <c r="N43" s="84"/>
      <c r="O43" s="84"/>
      <c r="R43" s="58">
        <f t="shared" si="22"/>
        <v>0</v>
      </c>
    </row>
    <row r="44" spans="2:19" ht="21.95" customHeight="1" x14ac:dyDescent="0.15">
      <c r="B44" s="160">
        <f t="shared" si="23"/>
        <v>42729</v>
      </c>
      <c r="C44" s="161"/>
      <c r="D44" s="77">
        <f t="shared" si="19"/>
        <v>42729</v>
      </c>
      <c r="E44" s="78">
        <f t="shared" si="9"/>
        <v>0</v>
      </c>
      <c r="F44" s="162"/>
      <c r="G44" s="163"/>
      <c r="H44" s="164"/>
      <c r="I44" s="165"/>
      <c r="J44" s="166"/>
      <c r="K44" s="167"/>
      <c r="L44" s="83">
        <f t="shared" si="21"/>
        <v>0</v>
      </c>
      <c r="M44" s="80"/>
      <c r="N44" s="84"/>
      <c r="O44" s="84"/>
      <c r="R44" s="58">
        <f t="shared" si="22"/>
        <v>0</v>
      </c>
    </row>
    <row r="45" spans="2:19" ht="21.95" customHeight="1" x14ac:dyDescent="0.15">
      <c r="B45" s="116"/>
      <c r="C45" s="85" t="s">
        <v>40</v>
      </c>
      <c r="D45" s="77"/>
      <c r="E45" s="115">
        <f>SUBTOTAL(9,E38:E44)</f>
        <v>23.5</v>
      </c>
      <c r="F45" s="174"/>
      <c r="G45" s="175"/>
      <c r="H45" s="176"/>
      <c r="I45" s="176"/>
      <c r="J45" s="174"/>
      <c r="K45" s="175"/>
      <c r="L45" s="86">
        <f>SUBTOTAL(9,L38:L44)</f>
        <v>21.75</v>
      </c>
      <c r="M45" s="80"/>
      <c r="N45" s="84"/>
      <c r="O45" s="84"/>
      <c r="P45" s="87">
        <f>SUBTOTAL(9,L30:L44)</f>
        <v>60.5</v>
      </c>
      <c r="Q45" s="87">
        <f>SUBTOTAL(9,L14:L44)</f>
        <v>68.25</v>
      </c>
      <c r="R45" s="58">
        <f>SUBTOTAL(9,R38:R44)</f>
        <v>40</v>
      </c>
      <c r="S45" s="87">
        <f>SUBTOTAL(9,R14:R44)</f>
        <v>136</v>
      </c>
    </row>
    <row r="46" spans="2:19" ht="21.95" customHeight="1" x14ac:dyDescent="0.15">
      <c r="B46" s="160">
        <f>D46</f>
        <v>42730</v>
      </c>
      <c r="C46" s="161"/>
      <c r="D46" s="77">
        <f>IF($K$6="","",IF(D44="","",IF(D44+1&gt;$K$7,"",D44+1)))</f>
        <v>42730</v>
      </c>
      <c r="E46" s="78">
        <f t="shared" ref="E46:E52" si="24">+(H46-F46)*24</f>
        <v>0</v>
      </c>
      <c r="F46" s="162"/>
      <c r="G46" s="163"/>
      <c r="H46" s="164"/>
      <c r="I46" s="165"/>
      <c r="J46" s="166"/>
      <c r="K46" s="167"/>
      <c r="L46" s="83">
        <f t="shared" ref="L46:L52" si="25">IF(SUM(E46-J46)&gt;24,"You've entered more than 24 hours.",SUM(E46-J46))</f>
        <v>0</v>
      </c>
      <c r="M46" s="80"/>
      <c r="N46" s="81"/>
      <c r="O46" s="81"/>
      <c r="R46" s="58">
        <f t="shared" ref="R46:R52" si="26">IF(ISERR(MONTH(D46)),0,IF(MONTH(D46)&lt;&gt;MONTH(K$7),0,IF(AND(WEEKDAY(D46)&lt;&gt;1,WEEKDAY(D46)&lt;&gt;7),8,0)))</f>
        <v>8</v>
      </c>
    </row>
    <row r="47" spans="2:19" ht="21.95" customHeight="1" x14ac:dyDescent="0.15">
      <c r="B47" s="160">
        <f t="shared" ref="B47:B52" si="27">D47</f>
        <v>42731</v>
      </c>
      <c r="C47" s="161"/>
      <c r="D47" s="77">
        <f t="shared" si="19"/>
        <v>42731</v>
      </c>
      <c r="E47" s="78">
        <f t="shared" si="24"/>
        <v>0</v>
      </c>
      <c r="F47" s="162"/>
      <c r="G47" s="163"/>
      <c r="H47" s="164"/>
      <c r="I47" s="165"/>
      <c r="J47" s="166"/>
      <c r="K47" s="167"/>
      <c r="L47" s="83">
        <f t="shared" si="25"/>
        <v>0</v>
      </c>
      <c r="M47" s="80"/>
      <c r="N47" s="84"/>
      <c r="O47" s="84"/>
      <c r="R47" s="58">
        <f t="shared" si="26"/>
        <v>8</v>
      </c>
    </row>
    <row r="48" spans="2:19" ht="21.95" customHeight="1" x14ac:dyDescent="0.15">
      <c r="B48" s="160">
        <f t="shared" si="27"/>
        <v>42732</v>
      </c>
      <c r="C48" s="161"/>
      <c r="D48" s="77">
        <f t="shared" si="19"/>
        <v>42732</v>
      </c>
      <c r="E48" s="78">
        <f t="shared" si="24"/>
        <v>0</v>
      </c>
      <c r="F48" s="162"/>
      <c r="G48" s="163"/>
      <c r="H48" s="164"/>
      <c r="I48" s="165"/>
      <c r="J48" s="177"/>
      <c r="K48" s="167"/>
      <c r="L48" s="83">
        <f t="shared" si="25"/>
        <v>0</v>
      </c>
      <c r="M48" s="80"/>
      <c r="N48" s="84"/>
      <c r="O48" s="84"/>
      <c r="R48" s="58">
        <f t="shared" si="26"/>
        <v>8</v>
      </c>
    </row>
    <row r="49" spans="2:19" ht="21.95" customHeight="1" x14ac:dyDescent="0.15">
      <c r="B49" s="160">
        <f t="shared" si="27"/>
        <v>42733</v>
      </c>
      <c r="C49" s="161"/>
      <c r="D49" s="77">
        <f t="shared" si="19"/>
        <v>42733</v>
      </c>
      <c r="E49" s="78">
        <f t="shared" si="24"/>
        <v>0</v>
      </c>
      <c r="F49" s="162"/>
      <c r="G49" s="163"/>
      <c r="H49" s="164"/>
      <c r="I49" s="165"/>
      <c r="J49" s="166"/>
      <c r="K49" s="167"/>
      <c r="L49" s="83">
        <f t="shared" si="25"/>
        <v>0</v>
      </c>
      <c r="M49" s="80"/>
      <c r="N49" s="84"/>
      <c r="O49" s="84"/>
      <c r="R49" s="58">
        <f t="shared" si="26"/>
        <v>8</v>
      </c>
    </row>
    <row r="50" spans="2:19" ht="21.95" customHeight="1" x14ac:dyDescent="0.15">
      <c r="B50" s="160">
        <f t="shared" si="27"/>
        <v>42734</v>
      </c>
      <c r="C50" s="161"/>
      <c r="D50" s="77">
        <f t="shared" si="19"/>
        <v>42734</v>
      </c>
      <c r="E50" s="78">
        <f t="shared" si="24"/>
        <v>0</v>
      </c>
      <c r="F50" s="162"/>
      <c r="G50" s="163"/>
      <c r="H50" s="164"/>
      <c r="I50" s="165"/>
      <c r="J50" s="166"/>
      <c r="K50" s="167"/>
      <c r="L50" s="83">
        <f t="shared" si="25"/>
        <v>0</v>
      </c>
      <c r="M50" s="80"/>
      <c r="N50" s="84"/>
      <c r="O50" s="84"/>
      <c r="R50" s="58">
        <f t="shared" si="26"/>
        <v>8</v>
      </c>
    </row>
    <row r="51" spans="2:19" ht="21.95" customHeight="1" x14ac:dyDescent="0.15">
      <c r="B51" s="160">
        <f t="shared" si="27"/>
        <v>42735</v>
      </c>
      <c r="C51" s="161"/>
      <c r="D51" s="77">
        <f t="shared" si="19"/>
        <v>42735</v>
      </c>
      <c r="E51" s="78">
        <f t="shared" si="24"/>
        <v>0</v>
      </c>
      <c r="F51" s="162"/>
      <c r="G51" s="163"/>
      <c r="H51" s="164"/>
      <c r="I51" s="165"/>
      <c r="J51" s="166"/>
      <c r="K51" s="167"/>
      <c r="L51" s="83">
        <f t="shared" si="25"/>
        <v>0</v>
      </c>
      <c r="M51" s="80"/>
      <c r="N51" s="84"/>
      <c r="O51" s="84"/>
      <c r="R51" s="58">
        <f t="shared" si="26"/>
        <v>0</v>
      </c>
    </row>
    <row r="52" spans="2:19" ht="21.95" customHeight="1" x14ac:dyDescent="0.15">
      <c r="B52" s="160" t="str">
        <f t="shared" si="27"/>
        <v/>
      </c>
      <c r="C52" s="161"/>
      <c r="D52" s="77" t="str">
        <f t="shared" si="19"/>
        <v/>
      </c>
      <c r="E52" s="78">
        <f t="shared" si="24"/>
        <v>0</v>
      </c>
      <c r="F52" s="162"/>
      <c r="G52" s="163"/>
      <c r="H52" s="164"/>
      <c r="I52" s="165"/>
      <c r="J52" s="166"/>
      <c r="K52" s="167"/>
      <c r="L52" s="83">
        <f t="shared" si="25"/>
        <v>0</v>
      </c>
      <c r="M52" s="80"/>
      <c r="N52" s="84"/>
      <c r="O52" s="84"/>
      <c r="R52" s="58">
        <f t="shared" si="26"/>
        <v>0</v>
      </c>
    </row>
    <row r="53" spans="2:19" ht="21.95" customHeight="1" x14ac:dyDescent="0.15">
      <c r="B53" s="116"/>
      <c r="C53" s="85" t="s">
        <v>40</v>
      </c>
      <c r="D53" s="77"/>
      <c r="E53" s="115">
        <f>SUBTOTAL(9,E46:E52)</f>
        <v>0</v>
      </c>
      <c r="F53" s="174"/>
      <c r="G53" s="175"/>
      <c r="H53" s="176"/>
      <c r="I53" s="176"/>
      <c r="J53" s="174"/>
      <c r="K53" s="175"/>
      <c r="L53" s="86">
        <f>SUBTOTAL(9,L46:L52)</f>
        <v>0</v>
      </c>
      <c r="M53" s="80"/>
      <c r="N53" s="84"/>
      <c r="O53" s="84"/>
      <c r="P53" s="87">
        <f>SUBTOTAL(9,L38:L52)</f>
        <v>21.75</v>
      </c>
      <c r="Q53" s="87">
        <f>SUBTOTAL(9,L22:L52)</f>
        <v>60.5</v>
      </c>
      <c r="R53" s="58">
        <f>SUBTOTAL(9,R46:R52)</f>
        <v>40</v>
      </c>
      <c r="S53" s="87">
        <f>SUBTOTAL(9,R22:R52)</f>
        <v>160</v>
      </c>
    </row>
    <row r="54" spans="2:19" ht="21.95" customHeight="1" x14ac:dyDescent="0.15">
      <c r="B54" s="160" t="str">
        <f>D54</f>
        <v/>
      </c>
      <c r="C54" s="161"/>
      <c r="D54" s="77" t="str">
        <f>IF($K$6="","",IF(D52="","",IF(D52+1&gt;$K$7,"",D52+1)))</f>
        <v/>
      </c>
      <c r="E54" s="78">
        <f t="shared" si="9"/>
        <v>0</v>
      </c>
      <c r="F54" s="162"/>
      <c r="G54" s="163"/>
      <c r="H54" s="164"/>
      <c r="I54" s="165"/>
      <c r="J54" s="166"/>
      <c r="K54" s="167"/>
      <c r="L54" s="83">
        <f t="shared" si="21"/>
        <v>0</v>
      </c>
      <c r="M54" s="80"/>
      <c r="N54" s="81"/>
      <c r="O54" s="81"/>
      <c r="R54" s="58">
        <f t="shared" ref="R54:R60" si="28">IF(ISERR(MONTH(D54)),0,IF(MONTH(D54)&lt;&gt;MONTH(K$7),0,IF(AND(WEEKDAY(D54)&lt;&gt;1,WEEKDAY(D54)&lt;&gt;7),8,0)))</f>
        <v>0</v>
      </c>
    </row>
    <row r="55" spans="2:19" ht="21.95" customHeight="1" x14ac:dyDescent="0.15">
      <c r="B55" s="160" t="str">
        <f t="shared" ref="B55:B60" si="29">D55</f>
        <v/>
      </c>
      <c r="C55" s="161"/>
      <c r="D55" s="77" t="str">
        <f t="shared" si="19"/>
        <v/>
      </c>
      <c r="E55" s="78">
        <f t="shared" si="9"/>
        <v>0</v>
      </c>
      <c r="F55" s="162"/>
      <c r="G55" s="163"/>
      <c r="H55" s="164"/>
      <c r="I55" s="165"/>
      <c r="J55" s="166"/>
      <c r="K55" s="167"/>
      <c r="L55" s="83">
        <f t="shared" ref="L55:L60" si="30">IF(SUM(E55-J55)&gt;24,"You've entered more than 24 hours.",SUM(E55-J55))</f>
        <v>0</v>
      </c>
      <c r="M55" s="80"/>
      <c r="N55" s="84"/>
      <c r="O55" s="84"/>
      <c r="R55" s="58">
        <f t="shared" si="28"/>
        <v>0</v>
      </c>
    </row>
    <row r="56" spans="2:19" ht="21.95" customHeight="1" x14ac:dyDescent="0.15">
      <c r="B56" s="160" t="str">
        <f t="shared" si="29"/>
        <v/>
      </c>
      <c r="C56" s="161"/>
      <c r="D56" s="77" t="str">
        <f t="shared" si="19"/>
        <v/>
      </c>
      <c r="E56" s="78">
        <f t="shared" si="9"/>
        <v>0</v>
      </c>
      <c r="F56" s="162"/>
      <c r="G56" s="163"/>
      <c r="H56" s="164"/>
      <c r="I56" s="165"/>
      <c r="J56" s="166"/>
      <c r="K56" s="167"/>
      <c r="L56" s="83">
        <f t="shared" si="30"/>
        <v>0</v>
      </c>
      <c r="M56" s="80"/>
      <c r="N56" s="84"/>
      <c r="O56" s="84"/>
      <c r="R56" s="58">
        <f t="shared" si="28"/>
        <v>0</v>
      </c>
    </row>
    <row r="57" spans="2:19" ht="21.95" customHeight="1" x14ac:dyDescent="0.15">
      <c r="B57" s="160" t="str">
        <f t="shared" si="29"/>
        <v/>
      </c>
      <c r="C57" s="161"/>
      <c r="D57" s="77" t="str">
        <f t="shared" si="19"/>
        <v/>
      </c>
      <c r="E57" s="78">
        <f t="shared" si="9"/>
        <v>0</v>
      </c>
      <c r="F57" s="162"/>
      <c r="G57" s="163"/>
      <c r="H57" s="164"/>
      <c r="I57" s="165"/>
      <c r="J57" s="166"/>
      <c r="K57" s="167"/>
      <c r="L57" s="83">
        <f t="shared" si="30"/>
        <v>0</v>
      </c>
      <c r="M57" s="80"/>
      <c r="N57" s="84"/>
      <c r="O57" s="84"/>
      <c r="R57" s="58">
        <f t="shared" si="28"/>
        <v>0</v>
      </c>
    </row>
    <row r="58" spans="2:19" ht="21.95" customHeight="1" x14ac:dyDescent="0.15">
      <c r="B58" s="160" t="str">
        <f t="shared" si="29"/>
        <v/>
      </c>
      <c r="C58" s="161"/>
      <c r="D58" s="77" t="str">
        <f t="shared" si="19"/>
        <v/>
      </c>
      <c r="E58" s="78">
        <f t="shared" si="9"/>
        <v>0</v>
      </c>
      <c r="F58" s="162"/>
      <c r="G58" s="163"/>
      <c r="H58" s="164"/>
      <c r="I58" s="165"/>
      <c r="J58" s="166"/>
      <c r="K58" s="167"/>
      <c r="L58" s="83">
        <f t="shared" si="30"/>
        <v>0</v>
      </c>
      <c r="M58" s="80"/>
      <c r="N58" s="84"/>
      <c r="O58" s="84"/>
      <c r="R58" s="58">
        <f t="shared" si="28"/>
        <v>0</v>
      </c>
    </row>
    <row r="59" spans="2:19" ht="21.95" customHeight="1" x14ac:dyDescent="0.15">
      <c r="B59" s="160" t="str">
        <f t="shared" si="29"/>
        <v/>
      </c>
      <c r="C59" s="161"/>
      <c r="D59" s="77" t="str">
        <f t="shared" si="19"/>
        <v/>
      </c>
      <c r="E59" s="78">
        <f t="shared" si="9"/>
        <v>0</v>
      </c>
      <c r="F59" s="162"/>
      <c r="G59" s="163"/>
      <c r="H59" s="164"/>
      <c r="I59" s="165"/>
      <c r="J59" s="166"/>
      <c r="K59" s="167"/>
      <c r="L59" s="83">
        <f t="shared" si="30"/>
        <v>0</v>
      </c>
      <c r="M59" s="80"/>
      <c r="N59" s="84"/>
      <c r="O59" s="84"/>
      <c r="R59" s="58">
        <f t="shared" si="28"/>
        <v>0</v>
      </c>
    </row>
    <row r="60" spans="2:19" ht="21.95" customHeight="1" x14ac:dyDescent="0.15">
      <c r="B60" s="160" t="str">
        <f t="shared" si="29"/>
        <v/>
      </c>
      <c r="C60" s="161"/>
      <c r="D60" s="77" t="str">
        <f t="shared" si="19"/>
        <v/>
      </c>
      <c r="E60" s="78">
        <f t="shared" si="9"/>
        <v>0</v>
      </c>
      <c r="F60" s="162"/>
      <c r="G60" s="163"/>
      <c r="H60" s="164"/>
      <c r="I60" s="165"/>
      <c r="J60" s="166"/>
      <c r="K60" s="167"/>
      <c r="L60" s="83">
        <f t="shared" si="30"/>
        <v>0</v>
      </c>
      <c r="M60" s="80"/>
      <c r="N60" s="84"/>
      <c r="O60" s="84"/>
      <c r="R60" s="58">
        <f t="shared" si="28"/>
        <v>0</v>
      </c>
    </row>
    <row r="61" spans="2:19" ht="21.95" customHeight="1" x14ac:dyDescent="0.15">
      <c r="B61" s="88"/>
      <c r="C61" s="85" t="s">
        <v>40</v>
      </c>
      <c r="D61" s="89"/>
      <c r="E61" s="115">
        <f>SUBTOTAL(9,E54:E60)</f>
        <v>0</v>
      </c>
      <c r="F61" s="174"/>
      <c r="G61" s="175"/>
      <c r="H61" s="180"/>
      <c r="I61" s="181"/>
      <c r="J61" s="174"/>
      <c r="K61" s="175"/>
      <c r="L61" s="86">
        <f>SUBTOTAL(9,L54:L60)</f>
        <v>0</v>
      </c>
      <c r="P61" s="87">
        <f>SUBTOTAL(9,L30:L60)</f>
        <v>60.5</v>
      </c>
      <c r="Q61" s="87">
        <f>SUBTOTAL(9,L14:L60)</f>
        <v>68.25</v>
      </c>
      <c r="R61" s="58">
        <f>SUBTOTAL(9,R54:R60)</f>
        <v>0</v>
      </c>
      <c r="S61" s="87">
        <f>SUBTOTAL(9,R14:R60)</f>
        <v>176</v>
      </c>
    </row>
    <row r="62" spans="2:19" ht="21.95" customHeight="1" x14ac:dyDescent="0.15">
      <c r="D62" s="90" t="s">
        <v>46</v>
      </c>
      <c r="E62" s="86">
        <f>SUBTOTAL(9,E14:E61)</f>
        <v>71.5</v>
      </c>
      <c r="F62" s="178"/>
      <c r="G62" s="179"/>
      <c r="H62" s="178"/>
      <c r="I62" s="179"/>
      <c r="J62" s="178">
        <f t="shared" ref="J62" si="31">SUBTOTAL(9,J14:J61)</f>
        <v>3.25</v>
      </c>
      <c r="K62" s="179"/>
      <c r="L62" s="86">
        <f t="shared" ref="L62" si="32">SUBTOTAL(9,L14:L61)</f>
        <v>68.25</v>
      </c>
      <c r="R62" s="58">
        <f>SUBTOTAL(9,R14:R61)</f>
        <v>176</v>
      </c>
    </row>
    <row r="63" spans="2:19" ht="21.95" customHeight="1" x14ac:dyDescent="0.15">
      <c r="D63" s="90" t="s">
        <v>47</v>
      </c>
      <c r="E63" s="33">
        <v>120</v>
      </c>
      <c r="F63" s="138"/>
      <c r="G63" s="139"/>
      <c r="H63" s="138"/>
      <c r="I63" s="139"/>
      <c r="J63" s="134">
        <f>-E63</f>
        <v>-120</v>
      </c>
      <c r="K63" s="135"/>
      <c r="L63" s="43"/>
    </row>
    <row r="64" spans="2:19" ht="21.95" customHeight="1" x14ac:dyDescent="0.15">
      <c r="D64" s="90" t="s">
        <v>48</v>
      </c>
      <c r="E64" s="111">
        <f>+E62*E63</f>
        <v>8580</v>
      </c>
      <c r="F64" s="125"/>
      <c r="G64" s="126"/>
      <c r="H64" s="149"/>
      <c r="I64" s="149"/>
      <c r="J64" s="125">
        <f>+J62*J63</f>
        <v>-390</v>
      </c>
      <c r="K64" s="126"/>
      <c r="L64" s="111">
        <f>SUM(E64:J64)</f>
        <v>8190</v>
      </c>
      <c r="N64" s="87"/>
    </row>
    <row r="65" spans="2:12" ht="21.95" customHeight="1" x14ac:dyDescent="0.15">
      <c r="D65" s="90" t="s">
        <v>49</v>
      </c>
      <c r="E65" s="33">
        <v>120</v>
      </c>
      <c r="F65" s="138"/>
      <c r="G65" s="139"/>
      <c r="H65" s="138"/>
      <c r="I65" s="139"/>
      <c r="J65" s="134">
        <f>-E65</f>
        <v>-120</v>
      </c>
      <c r="K65" s="135"/>
      <c r="L65" s="26"/>
    </row>
    <row r="66" spans="2:12" ht="21.95" customHeight="1" x14ac:dyDescent="0.15">
      <c r="D66" s="90" t="s">
        <v>50</v>
      </c>
      <c r="E66" s="111">
        <f>+E62*E65</f>
        <v>8580</v>
      </c>
      <c r="F66" s="125"/>
      <c r="G66" s="126"/>
      <c r="H66" s="149"/>
      <c r="I66" s="149"/>
      <c r="J66" s="125">
        <f>+J62*J65</f>
        <v>-390</v>
      </c>
      <c r="K66" s="126"/>
      <c r="L66" s="111">
        <f>SUM(E66:J66)</f>
        <v>8190</v>
      </c>
    </row>
    <row r="68" spans="2:12" ht="26.25" customHeight="1" x14ac:dyDescent="0.15">
      <c r="B68" s="91"/>
      <c r="C68" s="91"/>
      <c r="E68" s="159"/>
      <c r="F68" s="159"/>
      <c r="G68" s="159"/>
      <c r="H68" s="159"/>
      <c r="I68" s="159"/>
      <c r="J68" s="159"/>
      <c r="K68" s="159"/>
      <c r="L68" s="159"/>
    </row>
    <row r="69" spans="2:12" ht="17.100000000000001" customHeight="1" x14ac:dyDescent="0.15">
      <c r="E69" s="92" t="s">
        <v>51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15">
      <c r="E70" s="159"/>
      <c r="F70" s="159"/>
      <c r="G70" s="159"/>
      <c r="H70" s="159"/>
      <c r="I70" s="159"/>
      <c r="J70" s="159"/>
      <c r="K70" s="159"/>
      <c r="L70" s="159"/>
    </row>
    <row r="71" spans="2:12" ht="17.100000000000001" customHeight="1" x14ac:dyDescent="0.15">
      <c r="E71" s="92" t="s">
        <v>52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</mergeCells>
  <conditionalFormatting sqref="E30:M36 E41:M44 E46:M52 E54:M60 E14:M16 E18:M20 E17 L17:M17 E22:M28 E38:E40 L38:L40">
    <cfRule type="expression" dxfId="140" priority="9" stopIfTrue="1">
      <formula>$N14&lt;&gt;"Y"</formula>
    </cfRule>
    <cfRule type="expression" dxfId="139" priority="10">
      <formula>$O14&lt;&gt;"Y"</formula>
    </cfRule>
  </conditionalFormatting>
  <conditionalFormatting sqref="F17:K17">
    <cfRule type="expression" dxfId="138" priority="5" stopIfTrue="1">
      <formula>$N17&lt;&gt;"Y"</formula>
    </cfRule>
    <cfRule type="expression" dxfId="137" priority="6">
      <formula>$O17&lt;&gt;"Y"</formula>
    </cfRule>
  </conditionalFormatting>
  <conditionalFormatting sqref="F38:K40">
    <cfRule type="expression" dxfId="136" priority="3" stopIfTrue="1">
      <formula>$N38&lt;&gt;"Y"</formula>
    </cfRule>
    <cfRule type="expression" dxfId="135" priority="4">
      <formula>$O38&lt;&gt;"Y"</formula>
    </cfRule>
  </conditionalFormatting>
  <conditionalFormatting sqref="M38:M40">
    <cfRule type="expression" dxfId="134" priority="1" stopIfTrue="1">
      <formula>$N38&lt;&gt;"Y"</formula>
    </cfRule>
    <cfRule type="expression" dxfId="133" priority="2">
      <formula>$O38&lt;&gt;"Y"</formula>
    </cfRule>
  </conditionalFormatting>
  <hyperlinks>
    <hyperlink ref="K11" r:id="rId1" xr:uid="{00000000-0004-0000-0400-000000000000}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6"/>
    <pageSetUpPr fitToPage="1"/>
  </sheetPr>
  <dimension ref="B2:S71"/>
  <sheetViews>
    <sheetView showGridLines="0" showZeros="0" zoomScaleNormal="100" workbookViewId="0" xr3:uid="{78B4E459-6924-5F8B-B7BA-2DD04133E49E}">
      <selection activeCell="K7" sqref="K7:L7"/>
    </sheetView>
  </sheetViews>
  <sheetFormatPr defaultColWidth="8.8984375" defaultRowHeight="14.25" x14ac:dyDescent="0.2"/>
  <cols>
    <col min="1" max="1" width="2.6953125" style="58" customWidth="1"/>
    <col min="2" max="2" width="11.32421875" style="58" customWidth="1"/>
    <col min="3" max="3" width="5.2578125" style="58" customWidth="1"/>
    <col min="4" max="4" width="13.88671875" style="58" customWidth="1"/>
    <col min="5" max="5" width="10.24609375" style="58" customWidth="1"/>
    <col min="6" max="6" width="9.3046875" style="58" customWidth="1"/>
    <col min="7" max="7" width="1.75" style="58" customWidth="1"/>
    <col min="8" max="8" width="9.3046875" style="58" customWidth="1"/>
    <col min="9" max="9" width="1.75" style="58" customWidth="1"/>
    <col min="10" max="10" width="6.7421875" style="58" customWidth="1"/>
    <col min="11" max="11" width="4.3125" style="58" customWidth="1"/>
    <col min="12" max="12" width="23.734375" style="58" customWidth="1"/>
    <col min="13" max="13" width="31.015625" style="58" bestFit="1" customWidth="1"/>
    <col min="14" max="15" width="12.67578125" style="58" customWidth="1"/>
    <col min="16" max="17" width="8.8984375" style="58"/>
    <col min="18" max="18" width="10.3828125" style="58" bestFit="1" customWidth="1"/>
    <col min="19" max="19" width="12.26953125" style="58" bestFit="1" customWidth="1"/>
    <col min="20" max="16384" width="8.8984375" style="58"/>
  </cols>
  <sheetData>
    <row r="2" spans="2:18" ht="27" x14ac:dyDescent="0.3">
      <c r="B2" s="57"/>
      <c r="C2" s="57"/>
      <c r="I2" s="59"/>
      <c r="J2" s="59"/>
      <c r="L2" s="60" t="s">
        <v>30</v>
      </c>
    </row>
    <row r="3" spans="2:18" ht="12.75" x14ac:dyDescent="0.15">
      <c r="B3" s="57"/>
      <c r="C3" s="57"/>
      <c r="I3" s="59"/>
      <c r="J3" s="59"/>
    </row>
    <row r="4" spans="2:18" ht="27" x14ac:dyDescent="0.15">
      <c r="B4" s="61"/>
      <c r="C4" s="62"/>
      <c r="I4" s="59"/>
      <c r="J4" s="59"/>
    </row>
    <row r="5" spans="2:18" s="64" customFormat="1" ht="12.75" x14ac:dyDescent="0.15">
      <c r="B5" s="63"/>
      <c r="C5" s="63"/>
      <c r="I5" s="65"/>
      <c r="J5" s="65"/>
    </row>
    <row r="6" spans="2:18" s="64" customFormat="1" ht="17.100000000000001" customHeight="1" x14ac:dyDescent="0.15">
      <c r="B6" s="66" t="s">
        <v>1</v>
      </c>
      <c r="C6" s="66"/>
      <c r="D6" s="156"/>
      <c r="E6" s="156"/>
      <c r="F6" s="67"/>
      <c r="G6" s="68" t="s">
        <v>2</v>
      </c>
      <c r="I6" s="68"/>
      <c r="J6" s="68"/>
      <c r="K6" s="157">
        <v>42736</v>
      </c>
      <c r="L6" s="157"/>
    </row>
    <row r="7" spans="2:18" s="64" customFormat="1" ht="17.100000000000001" customHeight="1" x14ac:dyDescent="0.15">
      <c r="B7" s="66" t="s">
        <v>3</v>
      </c>
      <c r="C7" s="66"/>
      <c r="D7" s="156"/>
      <c r="E7" s="156"/>
      <c r="F7" s="67"/>
      <c r="G7" s="68" t="s">
        <v>4</v>
      </c>
      <c r="I7" s="68"/>
      <c r="J7" s="68"/>
      <c r="K7" s="141">
        <f>EOMONTH(K6,0)</f>
        <v>42766</v>
      </c>
      <c r="L7" s="141"/>
    </row>
    <row r="8" spans="2:18" s="64" customFormat="1" ht="17.100000000000001" customHeight="1" x14ac:dyDescent="0.15">
      <c r="B8" s="66" t="s">
        <v>5</v>
      </c>
      <c r="C8" s="66"/>
      <c r="D8" s="156"/>
      <c r="E8" s="156"/>
      <c r="F8" s="67"/>
      <c r="G8" s="69"/>
      <c r="I8" s="70"/>
      <c r="J8" s="70"/>
      <c r="K8" s="71"/>
      <c r="L8" s="71"/>
    </row>
    <row r="9" spans="2:18" s="64" customFormat="1" ht="17.100000000000001" customHeight="1" x14ac:dyDescent="0.15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15">
      <c r="B10" s="68" t="s">
        <v>6</v>
      </c>
      <c r="C10" s="68"/>
      <c r="D10" s="158" t="s">
        <v>7</v>
      </c>
      <c r="E10" s="158"/>
      <c r="F10" s="72"/>
      <c r="G10" s="68" t="s">
        <v>8</v>
      </c>
      <c r="I10" s="68"/>
      <c r="J10" s="68"/>
      <c r="K10" s="159" t="s">
        <v>9</v>
      </c>
      <c r="L10" s="159"/>
    </row>
    <row r="11" spans="2:18" s="64" customFormat="1" ht="17.100000000000001" customHeight="1" x14ac:dyDescent="0.15">
      <c r="B11" s="68" t="s">
        <v>10</v>
      </c>
      <c r="C11" s="68"/>
      <c r="D11" s="168" t="s">
        <v>11</v>
      </c>
      <c r="E11" s="168"/>
      <c r="F11" s="72"/>
      <c r="G11" s="68" t="s">
        <v>12</v>
      </c>
      <c r="I11" s="68"/>
      <c r="J11" s="68"/>
      <c r="K11" s="119" t="s">
        <v>13</v>
      </c>
      <c r="L11" s="168"/>
    </row>
    <row r="12" spans="2:18" ht="18.75" customHeight="1" x14ac:dyDescent="0.15">
      <c r="D12" s="73"/>
    </row>
    <row r="13" spans="2:18" ht="30" customHeight="1" x14ac:dyDescent="0.15">
      <c r="B13" s="169" t="s">
        <v>31</v>
      </c>
      <c r="C13" s="170"/>
      <c r="D13" s="171"/>
      <c r="E13" s="117" t="s">
        <v>32</v>
      </c>
      <c r="F13" s="172" t="s">
        <v>33</v>
      </c>
      <c r="G13" s="172"/>
      <c r="H13" s="173" t="s">
        <v>34</v>
      </c>
      <c r="I13" s="173"/>
      <c r="J13" s="173" t="s">
        <v>35</v>
      </c>
      <c r="K13" s="173"/>
      <c r="L13" s="74" t="s">
        <v>36</v>
      </c>
      <c r="M13" s="75" t="s">
        <v>37</v>
      </c>
      <c r="N13" s="76" t="s">
        <v>38</v>
      </c>
      <c r="O13" s="76" t="s">
        <v>39</v>
      </c>
    </row>
    <row r="14" spans="2:18" ht="21.95" customHeight="1" x14ac:dyDescent="0.15">
      <c r="B14" s="160">
        <f>D14</f>
        <v>42737</v>
      </c>
      <c r="C14" s="161"/>
      <c r="D14" s="77">
        <f>IF($K$6="","",IF(WEEKDAY($K$6)&lt;&gt;2,K6-(WEEKDAY(K6)-2),K6))</f>
        <v>42737</v>
      </c>
      <c r="E14" s="78">
        <f t="shared" ref="E14:E20" si="0">+(H14-F14)*24</f>
        <v>0</v>
      </c>
      <c r="F14" s="162"/>
      <c r="G14" s="163"/>
      <c r="H14" s="164"/>
      <c r="I14" s="165"/>
      <c r="J14" s="166"/>
      <c r="K14" s="167"/>
      <c r="L14" s="79">
        <f t="shared" ref="L14" si="1">IF(SUM(E14-J14)&gt;24,"You've entered more than 24 hours.",SUM(E14-J14))</f>
        <v>0</v>
      </c>
      <c r="M14" s="80" t="s">
        <v>75</v>
      </c>
      <c r="N14" s="81" t="s">
        <v>42</v>
      </c>
      <c r="O14" s="40" t="s">
        <v>42</v>
      </c>
      <c r="P14" s="82"/>
      <c r="R14" s="58">
        <f t="shared" ref="R14:R15" si="2">IF(ISERR(MONTH(D14)),0,IF(MONTH(D14)&lt;&gt;MONTH(K$7),0,IF(AND(WEEKDAY(D14)&lt;&gt;1,WEEKDAY(D14)&lt;&gt;7),8,0)))</f>
        <v>8</v>
      </c>
    </row>
    <row r="15" spans="2:18" ht="21.95" customHeight="1" x14ac:dyDescent="0.15">
      <c r="B15" s="160">
        <f t="shared" ref="B15:B20" si="3">D15</f>
        <v>42738</v>
      </c>
      <c r="C15" s="161"/>
      <c r="D15" s="77">
        <f t="shared" ref="D15:D28" si="4">IF($K$6="","",IF(D14="","",IF(D14+1&gt;$K$7,"",D14+1)))</f>
        <v>42738</v>
      </c>
      <c r="E15" s="78">
        <f t="shared" si="0"/>
        <v>8.2499999999999982</v>
      </c>
      <c r="F15" s="162">
        <v>0.32291666666666669</v>
      </c>
      <c r="G15" s="163"/>
      <c r="H15" s="164">
        <v>0.66666666666666663</v>
      </c>
      <c r="I15" s="165"/>
      <c r="J15" s="166"/>
      <c r="K15" s="167"/>
      <c r="L15" s="83">
        <f t="shared" ref="L15" si="5">IF(SUM(E15-J15)&gt;24,"You've entered more than 24 hours.",SUM(E15-J15))</f>
        <v>8.2499999999999982</v>
      </c>
      <c r="M15" s="80" t="s">
        <v>72</v>
      </c>
      <c r="N15" s="84" t="s">
        <v>42</v>
      </c>
      <c r="O15" s="40" t="s">
        <v>42</v>
      </c>
      <c r="P15" s="82"/>
      <c r="R15" s="58">
        <f t="shared" si="2"/>
        <v>8</v>
      </c>
    </row>
    <row r="16" spans="2:18" ht="21.95" customHeight="1" x14ac:dyDescent="0.15">
      <c r="B16" s="160">
        <f t="shared" si="3"/>
        <v>42739</v>
      </c>
      <c r="C16" s="161"/>
      <c r="D16" s="77">
        <f t="shared" si="4"/>
        <v>42739</v>
      </c>
      <c r="E16" s="78">
        <f t="shared" si="0"/>
        <v>6.9999999999999991</v>
      </c>
      <c r="F16" s="128">
        <v>0.375</v>
      </c>
      <c r="G16" s="129"/>
      <c r="H16" s="136">
        <v>0.66666666666666663</v>
      </c>
      <c r="I16" s="137"/>
      <c r="J16" s="130"/>
      <c r="K16" s="131"/>
      <c r="L16" s="83">
        <f t="shared" ref="L16:L19" si="6">IF(SUM(E16-J16)&gt;24,"You've entered more than 24 hours.",SUM(E16-J16))</f>
        <v>6.9999999999999991</v>
      </c>
      <c r="M16" s="80" t="s">
        <v>72</v>
      </c>
      <c r="N16" s="40" t="s">
        <v>42</v>
      </c>
      <c r="O16" s="40" t="s">
        <v>42</v>
      </c>
      <c r="P16" s="82"/>
      <c r="R16" s="58">
        <f>IF(ISERR(MONTH(D16)),0,IF(MONTH(D16)&lt;&gt;MONTH(K$7),0,IF(AND(WEEKDAY(D16)&lt;&gt;1,WEEKDAY(D16)&lt;&gt;7),8,0)))</f>
        <v>8</v>
      </c>
    </row>
    <row r="17" spans="2:19" ht="21.95" customHeight="1" x14ac:dyDescent="0.15">
      <c r="B17" s="160">
        <f t="shared" si="3"/>
        <v>42740</v>
      </c>
      <c r="C17" s="161"/>
      <c r="D17" s="77">
        <f t="shared" si="4"/>
        <v>42740</v>
      </c>
      <c r="E17" s="78">
        <f t="shared" si="0"/>
        <v>8</v>
      </c>
      <c r="F17" s="128">
        <v>0.32291666666666669</v>
      </c>
      <c r="G17" s="129"/>
      <c r="H17" s="136">
        <v>0.65625</v>
      </c>
      <c r="I17" s="137"/>
      <c r="J17" s="130">
        <v>1</v>
      </c>
      <c r="K17" s="131"/>
      <c r="L17" s="83">
        <f t="shared" si="6"/>
        <v>7</v>
      </c>
      <c r="M17" s="80" t="s">
        <v>76</v>
      </c>
      <c r="N17" s="40" t="s">
        <v>42</v>
      </c>
      <c r="O17" s="40" t="s">
        <v>42</v>
      </c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5" customHeight="1" x14ac:dyDescent="0.15">
      <c r="B18" s="160">
        <f t="shared" si="3"/>
        <v>42741</v>
      </c>
      <c r="C18" s="161"/>
      <c r="D18" s="77">
        <f t="shared" si="4"/>
        <v>42741</v>
      </c>
      <c r="E18" s="78">
        <f t="shared" si="0"/>
        <v>7.25</v>
      </c>
      <c r="F18" s="128">
        <v>0.32291666666666669</v>
      </c>
      <c r="G18" s="129"/>
      <c r="H18" s="136">
        <v>0.625</v>
      </c>
      <c r="I18" s="137"/>
      <c r="J18" s="130"/>
      <c r="K18" s="131"/>
      <c r="L18" s="83">
        <f t="shared" si="6"/>
        <v>7.25</v>
      </c>
      <c r="M18" s="80" t="s">
        <v>77</v>
      </c>
      <c r="N18" s="40" t="s">
        <v>42</v>
      </c>
      <c r="O18" s="40" t="s">
        <v>42</v>
      </c>
      <c r="P18" s="82"/>
      <c r="R18" s="58">
        <f t="shared" si="7"/>
        <v>8</v>
      </c>
    </row>
    <row r="19" spans="2:19" ht="21.95" customHeight="1" x14ac:dyDescent="0.15">
      <c r="B19" s="160">
        <f t="shared" si="3"/>
        <v>42742</v>
      </c>
      <c r="C19" s="161"/>
      <c r="D19" s="77">
        <f t="shared" si="4"/>
        <v>42742</v>
      </c>
      <c r="E19" s="78">
        <f t="shared" si="0"/>
        <v>0</v>
      </c>
      <c r="F19" s="128"/>
      <c r="G19" s="129"/>
      <c r="H19" s="136"/>
      <c r="I19" s="137"/>
      <c r="J19" s="130"/>
      <c r="K19" s="131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5" customHeight="1" x14ac:dyDescent="0.15">
      <c r="B20" s="160">
        <f t="shared" si="3"/>
        <v>42743</v>
      </c>
      <c r="C20" s="161"/>
      <c r="D20" s="77">
        <f t="shared" si="4"/>
        <v>42743</v>
      </c>
      <c r="E20" s="78">
        <f t="shared" si="0"/>
        <v>0</v>
      </c>
      <c r="F20" s="162"/>
      <c r="G20" s="163"/>
      <c r="H20" s="164"/>
      <c r="I20" s="165"/>
      <c r="J20" s="166"/>
      <c r="K20" s="167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5" customHeight="1" x14ac:dyDescent="0.15">
      <c r="B21" s="85"/>
      <c r="C21" s="85" t="s">
        <v>40</v>
      </c>
      <c r="D21" s="77"/>
      <c r="E21" s="115">
        <f>SUBTOTAL(9,E14:E20)</f>
        <v>30.499999999999996</v>
      </c>
      <c r="F21" s="174"/>
      <c r="G21" s="175"/>
      <c r="H21" s="176"/>
      <c r="I21" s="176"/>
      <c r="J21" s="174">
        <f>SUBTOTAL(9,J14:J20)</f>
        <v>1</v>
      </c>
      <c r="K21" s="175"/>
      <c r="L21" s="86">
        <f>SUBTOTAL(9,L14:L20)</f>
        <v>29.499999999999996</v>
      </c>
      <c r="M21" s="80"/>
      <c r="N21" s="84"/>
      <c r="O21" s="84"/>
      <c r="P21" s="87"/>
      <c r="Q21" s="87">
        <f>SUBTOTAL(9,L14:L20)</f>
        <v>29.499999999999996</v>
      </c>
      <c r="R21" s="58">
        <f>SUBTOTAL(9,R14:R20)</f>
        <v>40</v>
      </c>
      <c r="S21" s="87">
        <f>SUBTOTAL(9,R14:R20)</f>
        <v>40</v>
      </c>
    </row>
    <row r="22" spans="2:19" ht="21.95" customHeight="1" x14ac:dyDescent="0.15">
      <c r="B22" s="160">
        <f>D22</f>
        <v>42744</v>
      </c>
      <c r="C22" s="161"/>
      <c r="D22" s="77">
        <f>IF($K$6="","",IF(D20="","",IF(D20+1&gt;$K$7,"",D20+1)))</f>
        <v>42744</v>
      </c>
      <c r="E22" s="78">
        <f t="shared" ref="E22:E60" si="9">+(H22-F22)*24</f>
        <v>8</v>
      </c>
      <c r="F22" s="128">
        <v>0.32291666666666669</v>
      </c>
      <c r="G22" s="129"/>
      <c r="H22" s="136">
        <v>0.65625</v>
      </c>
      <c r="I22" s="137"/>
      <c r="J22" s="130"/>
      <c r="K22" s="131"/>
      <c r="L22" s="83">
        <f t="shared" ref="L22:L24" si="10">IF(SUM(E22-J22)&gt;24,"You've entered more than 24 hours.",SUM(E22-J22))</f>
        <v>8</v>
      </c>
      <c r="M22" s="80" t="s">
        <v>72</v>
      </c>
      <c r="N22" s="40" t="s">
        <v>42</v>
      </c>
      <c r="O22" s="40" t="s">
        <v>42</v>
      </c>
      <c r="R22" s="58">
        <f t="shared" ref="R22:R27" si="11">IF(ISERR(MONTH(D22)),0,IF(MONTH(D22)&lt;&gt;MONTH(K$7),0,IF(AND(WEEKDAY(D22)&lt;&gt;1,WEEKDAY(D22)&lt;&gt;7),8,0)))</f>
        <v>8</v>
      </c>
    </row>
    <row r="23" spans="2:19" ht="21.95" customHeight="1" x14ac:dyDescent="0.15">
      <c r="B23" s="160">
        <f t="shared" ref="B23:B28" si="12">D23</f>
        <v>42745</v>
      </c>
      <c r="C23" s="161"/>
      <c r="D23" s="77">
        <f t="shared" si="4"/>
        <v>42745</v>
      </c>
      <c r="E23" s="78">
        <f t="shared" si="9"/>
        <v>8.9999999999999982</v>
      </c>
      <c r="F23" s="128">
        <v>0.32291666666666669</v>
      </c>
      <c r="G23" s="129"/>
      <c r="H23" s="136">
        <v>0.69791666666666663</v>
      </c>
      <c r="I23" s="137"/>
      <c r="J23" s="130">
        <v>1.75</v>
      </c>
      <c r="K23" s="131"/>
      <c r="L23" s="83">
        <f t="shared" si="10"/>
        <v>7.2499999999999982</v>
      </c>
      <c r="M23" s="80" t="s">
        <v>78</v>
      </c>
      <c r="N23" s="40" t="s">
        <v>42</v>
      </c>
      <c r="O23" s="40" t="s">
        <v>42</v>
      </c>
      <c r="R23" s="58">
        <f t="shared" si="11"/>
        <v>8</v>
      </c>
    </row>
    <row r="24" spans="2:19" ht="21.95" customHeight="1" x14ac:dyDescent="0.15">
      <c r="B24" s="160">
        <f t="shared" si="12"/>
        <v>42746</v>
      </c>
      <c r="C24" s="161"/>
      <c r="D24" s="77">
        <f>IF($K$6="","",IF(D23="","",IF(D23+1&gt;$K$7,"",D23+1)))</f>
        <v>42746</v>
      </c>
      <c r="E24" s="78">
        <f t="shared" si="9"/>
        <v>8.5</v>
      </c>
      <c r="F24" s="128">
        <v>0.30208333333333331</v>
      </c>
      <c r="G24" s="129"/>
      <c r="H24" s="136">
        <v>0.65625</v>
      </c>
      <c r="I24" s="137"/>
      <c r="J24" s="130">
        <f>1.25+0.25</f>
        <v>1.5</v>
      </c>
      <c r="K24" s="131"/>
      <c r="L24" s="83">
        <f t="shared" si="10"/>
        <v>7</v>
      </c>
      <c r="M24" s="80" t="s">
        <v>72</v>
      </c>
      <c r="N24" s="40" t="s">
        <v>42</v>
      </c>
      <c r="O24" s="40" t="s">
        <v>42</v>
      </c>
      <c r="R24" s="58">
        <f t="shared" si="11"/>
        <v>8</v>
      </c>
    </row>
    <row r="25" spans="2:19" ht="21.95" customHeight="1" x14ac:dyDescent="0.15">
      <c r="B25" s="160">
        <f t="shared" si="12"/>
        <v>42747</v>
      </c>
      <c r="C25" s="161"/>
      <c r="D25" s="77">
        <f t="shared" si="4"/>
        <v>42747</v>
      </c>
      <c r="E25" s="78">
        <f t="shared" si="9"/>
        <v>8.5</v>
      </c>
      <c r="F25" s="128">
        <v>0.30208333333333331</v>
      </c>
      <c r="G25" s="129"/>
      <c r="H25" s="136">
        <v>0.65625</v>
      </c>
      <c r="I25" s="137"/>
      <c r="J25" s="130">
        <v>1</v>
      </c>
      <c r="K25" s="131"/>
      <c r="L25" s="83">
        <f t="shared" ref="L25:L27" si="13">IF(SUM(E25-J25)&gt;24,"You've entered more than 24 hours.",SUM(E25-J25))</f>
        <v>7.5</v>
      </c>
      <c r="M25" s="80" t="s">
        <v>79</v>
      </c>
      <c r="N25" s="40" t="s">
        <v>42</v>
      </c>
      <c r="O25" s="40" t="s">
        <v>42</v>
      </c>
      <c r="R25" s="58">
        <f t="shared" si="11"/>
        <v>8</v>
      </c>
    </row>
    <row r="26" spans="2:19" ht="21.95" customHeight="1" x14ac:dyDescent="0.15">
      <c r="B26" s="160">
        <f t="shared" si="12"/>
        <v>42748</v>
      </c>
      <c r="C26" s="161"/>
      <c r="D26" s="77">
        <f t="shared" si="4"/>
        <v>42748</v>
      </c>
      <c r="E26" s="78">
        <f t="shared" si="9"/>
        <v>8.75</v>
      </c>
      <c r="F26" s="128">
        <v>0.3125</v>
      </c>
      <c r="G26" s="129"/>
      <c r="H26" s="136">
        <v>0.67708333333333337</v>
      </c>
      <c r="I26" s="137"/>
      <c r="J26" s="130">
        <v>0.75</v>
      </c>
      <c r="K26" s="131"/>
      <c r="L26" s="83">
        <f t="shared" si="13"/>
        <v>8</v>
      </c>
      <c r="M26" s="80" t="s">
        <v>80</v>
      </c>
      <c r="N26" s="40" t="s">
        <v>42</v>
      </c>
      <c r="O26" s="40" t="s">
        <v>42</v>
      </c>
      <c r="R26" s="58">
        <f t="shared" si="11"/>
        <v>8</v>
      </c>
    </row>
    <row r="27" spans="2:19" ht="21.95" customHeight="1" x14ac:dyDescent="0.15">
      <c r="B27" s="160">
        <f t="shared" si="12"/>
        <v>42749</v>
      </c>
      <c r="C27" s="161"/>
      <c r="D27" s="77">
        <f t="shared" si="4"/>
        <v>42749</v>
      </c>
      <c r="E27" s="78">
        <f t="shared" si="9"/>
        <v>0</v>
      </c>
      <c r="F27" s="162"/>
      <c r="G27" s="163"/>
      <c r="H27" s="164"/>
      <c r="I27" s="165"/>
      <c r="J27" s="166"/>
      <c r="K27" s="167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5" customHeight="1" x14ac:dyDescent="0.15">
      <c r="B28" s="160">
        <f t="shared" si="12"/>
        <v>42750</v>
      </c>
      <c r="C28" s="161"/>
      <c r="D28" s="77">
        <f t="shared" si="4"/>
        <v>42750</v>
      </c>
      <c r="E28" s="78">
        <f t="shared" si="9"/>
        <v>0</v>
      </c>
      <c r="F28" s="162"/>
      <c r="G28" s="163"/>
      <c r="H28" s="164"/>
      <c r="I28" s="165"/>
      <c r="J28" s="166"/>
      <c r="K28" s="167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5" customHeight="1" x14ac:dyDescent="0.15">
      <c r="B29" s="116"/>
      <c r="C29" s="85" t="s">
        <v>40</v>
      </c>
      <c r="D29" s="77"/>
      <c r="E29" s="115">
        <f>SUBTOTAL(9,E22:E28)</f>
        <v>42.75</v>
      </c>
      <c r="F29" s="174"/>
      <c r="G29" s="175"/>
      <c r="H29" s="176"/>
      <c r="I29" s="176"/>
      <c r="J29" s="174"/>
      <c r="K29" s="175"/>
      <c r="L29" s="86">
        <f>SUBTOTAL(9,L22:L28)</f>
        <v>37.75</v>
      </c>
      <c r="M29" s="80"/>
      <c r="N29" s="84"/>
      <c r="O29" s="84"/>
      <c r="P29" s="87">
        <f>SUBTOTAL(9,L14:L28)</f>
        <v>67.25</v>
      </c>
      <c r="Q29" s="87">
        <f>SUBTOTAL(9,L14:L28)</f>
        <v>67.25</v>
      </c>
      <c r="R29" s="58">
        <f>SUBTOTAL(9,R22:R28)</f>
        <v>40</v>
      </c>
      <c r="S29" s="87">
        <f>SUBTOTAL(9,R14:R28)</f>
        <v>80</v>
      </c>
    </row>
    <row r="30" spans="2:19" ht="21.95" customHeight="1" x14ac:dyDescent="0.15">
      <c r="B30" s="160">
        <f>D30</f>
        <v>42751</v>
      </c>
      <c r="C30" s="161"/>
      <c r="D30" s="77">
        <f>IF($K$6="","",IF(D28="","",IF(D28+1&gt;$K$7,"",D28+1)))</f>
        <v>42751</v>
      </c>
      <c r="E30" s="78">
        <f t="shared" ref="E30:E32" si="15">+(H30-F30)*24</f>
        <v>8.2499999999999982</v>
      </c>
      <c r="F30" s="162">
        <v>0.32291666666666669</v>
      </c>
      <c r="G30" s="163"/>
      <c r="H30" s="164">
        <v>0.66666666666666663</v>
      </c>
      <c r="I30" s="165"/>
      <c r="J30" s="166"/>
      <c r="K30" s="167"/>
      <c r="L30" s="83">
        <f t="shared" ref="L30:L35" si="16">IF(SUM(E30-J30)&gt;24,"You've entered more than 24 hours.",SUM(E30-J30))</f>
        <v>8.2499999999999982</v>
      </c>
      <c r="M30" s="80" t="s">
        <v>72</v>
      </c>
      <c r="N30" s="40" t="s">
        <v>42</v>
      </c>
      <c r="O30" s="84" t="s">
        <v>42</v>
      </c>
      <c r="R30" s="58">
        <f t="shared" ref="R30:R36" si="17">IF(ISERR(MONTH(D30)),0,IF(MONTH(D30)&lt;&gt;MONTH(K$7),0,IF(AND(WEEKDAY(D30)&lt;&gt;1,WEEKDAY(D30)&lt;&gt;7),8,0)))</f>
        <v>8</v>
      </c>
    </row>
    <row r="31" spans="2:19" ht="21.95" customHeight="1" x14ac:dyDescent="0.15">
      <c r="B31" s="160">
        <f t="shared" ref="B31:B36" si="18">D31</f>
        <v>42752</v>
      </c>
      <c r="C31" s="161"/>
      <c r="D31" s="77">
        <f t="shared" ref="D31:D60" si="19">IF($K$6="","",IF(D30="","",IF(D30+1&gt;$K$7,"",D30+1)))</f>
        <v>42752</v>
      </c>
      <c r="E31" s="78">
        <f t="shared" si="15"/>
        <v>8.9999999999999982</v>
      </c>
      <c r="F31" s="162">
        <v>0.29166666666666669</v>
      </c>
      <c r="G31" s="163"/>
      <c r="H31" s="164">
        <v>0.66666666666666663</v>
      </c>
      <c r="I31" s="165"/>
      <c r="J31" s="166">
        <v>0.25</v>
      </c>
      <c r="K31" s="167"/>
      <c r="L31" s="83">
        <f t="shared" si="16"/>
        <v>8.7499999999999982</v>
      </c>
      <c r="M31" s="80" t="s">
        <v>72</v>
      </c>
      <c r="N31" s="40" t="s">
        <v>42</v>
      </c>
      <c r="O31" s="84" t="s">
        <v>42</v>
      </c>
      <c r="R31" s="58">
        <f t="shared" si="17"/>
        <v>8</v>
      </c>
    </row>
    <row r="32" spans="2:19" ht="21.95" customHeight="1" x14ac:dyDescent="0.15">
      <c r="B32" s="160">
        <f t="shared" si="18"/>
        <v>42753</v>
      </c>
      <c r="C32" s="161"/>
      <c r="D32" s="77">
        <f t="shared" si="19"/>
        <v>42753</v>
      </c>
      <c r="E32" s="78">
        <f t="shared" si="15"/>
        <v>8.9999999999999982</v>
      </c>
      <c r="F32" s="162">
        <v>0.32291666666666669</v>
      </c>
      <c r="G32" s="163"/>
      <c r="H32" s="164">
        <v>0.69791666666666663</v>
      </c>
      <c r="I32" s="165"/>
      <c r="J32" s="166">
        <v>1</v>
      </c>
      <c r="K32" s="167"/>
      <c r="L32" s="83">
        <f t="shared" si="16"/>
        <v>7.9999999999999982</v>
      </c>
      <c r="M32" s="80" t="s">
        <v>79</v>
      </c>
      <c r="N32" s="40" t="s">
        <v>42</v>
      </c>
      <c r="O32" s="84" t="s">
        <v>42</v>
      </c>
      <c r="R32" s="58">
        <f t="shared" si="17"/>
        <v>8</v>
      </c>
    </row>
    <row r="33" spans="2:19" ht="21.95" customHeight="1" x14ac:dyDescent="0.15">
      <c r="B33" s="160">
        <f t="shared" si="18"/>
        <v>42754</v>
      </c>
      <c r="C33" s="161"/>
      <c r="D33" s="77">
        <f t="shared" si="19"/>
        <v>42754</v>
      </c>
      <c r="E33" s="78">
        <f t="shared" si="9"/>
        <v>8.9999999999999982</v>
      </c>
      <c r="F33" s="162">
        <v>0.32291666666666669</v>
      </c>
      <c r="G33" s="163"/>
      <c r="H33" s="164">
        <v>0.69791666666666663</v>
      </c>
      <c r="I33" s="165"/>
      <c r="J33" s="166">
        <v>2.25</v>
      </c>
      <c r="K33" s="167"/>
      <c r="L33" s="83">
        <f t="shared" si="16"/>
        <v>6.7499999999999982</v>
      </c>
      <c r="M33" s="80" t="s">
        <v>79</v>
      </c>
      <c r="N33" s="40" t="s">
        <v>42</v>
      </c>
      <c r="O33" s="84" t="s">
        <v>42</v>
      </c>
      <c r="R33" s="58">
        <f t="shared" si="17"/>
        <v>8</v>
      </c>
    </row>
    <row r="34" spans="2:19" ht="21.95" customHeight="1" x14ac:dyDescent="0.15">
      <c r="B34" s="160">
        <f t="shared" si="18"/>
        <v>42755</v>
      </c>
      <c r="C34" s="161"/>
      <c r="D34" s="77">
        <f t="shared" si="19"/>
        <v>42755</v>
      </c>
      <c r="E34" s="78">
        <f t="shared" si="9"/>
        <v>7.25</v>
      </c>
      <c r="F34" s="162">
        <v>0.32291666666666669</v>
      </c>
      <c r="G34" s="163"/>
      <c r="H34" s="164">
        <v>0.625</v>
      </c>
      <c r="I34" s="165"/>
      <c r="J34" s="166">
        <v>0.5</v>
      </c>
      <c r="K34" s="167"/>
      <c r="L34" s="83">
        <f t="shared" si="16"/>
        <v>6.75</v>
      </c>
      <c r="M34" s="80" t="s">
        <v>79</v>
      </c>
      <c r="N34" s="40" t="s">
        <v>42</v>
      </c>
      <c r="O34" s="84" t="s">
        <v>42</v>
      </c>
      <c r="R34" s="58">
        <f t="shared" si="17"/>
        <v>8</v>
      </c>
    </row>
    <row r="35" spans="2:19" ht="21.95" customHeight="1" x14ac:dyDescent="0.15">
      <c r="B35" s="160">
        <f t="shared" si="18"/>
        <v>42756</v>
      </c>
      <c r="C35" s="161"/>
      <c r="D35" s="77">
        <f t="shared" si="19"/>
        <v>42756</v>
      </c>
      <c r="E35" s="78">
        <f t="shared" si="9"/>
        <v>0</v>
      </c>
      <c r="F35" s="162"/>
      <c r="G35" s="163"/>
      <c r="H35" s="164"/>
      <c r="I35" s="165"/>
      <c r="J35" s="166"/>
      <c r="K35" s="167"/>
      <c r="L35" s="83">
        <f t="shared" si="16"/>
        <v>0</v>
      </c>
      <c r="M35" s="80"/>
      <c r="N35" s="84"/>
      <c r="O35" s="84"/>
      <c r="R35" s="58">
        <f t="shared" si="17"/>
        <v>0</v>
      </c>
    </row>
    <row r="36" spans="2:19" ht="21.95" customHeight="1" x14ac:dyDescent="0.15">
      <c r="B36" s="160">
        <f t="shared" si="18"/>
        <v>42757</v>
      </c>
      <c r="C36" s="161"/>
      <c r="D36" s="77">
        <f t="shared" si="19"/>
        <v>42757</v>
      </c>
      <c r="E36" s="78">
        <f t="shared" si="9"/>
        <v>0</v>
      </c>
      <c r="F36" s="162"/>
      <c r="G36" s="163"/>
      <c r="H36" s="164"/>
      <c r="I36" s="165"/>
      <c r="J36" s="166"/>
      <c r="K36" s="167"/>
      <c r="L36" s="83">
        <f t="shared" ref="L36" si="20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5" customHeight="1" x14ac:dyDescent="0.15">
      <c r="B37" s="116"/>
      <c r="C37" s="85" t="s">
        <v>40</v>
      </c>
      <c r="D37" s="77"/>
      <c r="E37" s="115">
        <f>SUBTOTAL(9,E30:E36)</f>
        <v>42.499999999999993</v>
      </c>
      <c r="F37" s="174"/>
      <c r="G37" s="175"/>
      <c r="H37" s="176"/>
      <c r="I37" s="176"/>
      <c r="J37" s="174">
        <f>SUBTOTAL(9,J30:J36)</f>
        <v>4</v>
      </c>
      <c r="K37" s="175"/>
      <c r="L37" s="86">
        <f>SUBTOTAL(9,L30:L36)</f>
        <v>38.499999999999993</v>
      </c>
      <c r="M37" s="80"/>
      <c r="N37" s="84"/>
      <c r="O37" s="84"/>
      <c r="P37" s="87">
        <f>SUBTOTAL(9,L30:L36)</f>
        <v>38.499999999999993</v>
      </c>
      <c r="Q37" s="87">
        <f>SUBTOTAL(9,L14:L36)</f>
        <v>105.75</v>
      </c>
      <c r="R37" s="58">
        <f>SUBTOTAL(9,R30:R36)</f>
        <v>40</v>
      </c>
      <c r="S37" s="87">
        <f>SUBTOTAL(9,R14:R36)</f>
        <v>120</v>
      </c>
    </row>
    <row r="38" spans="2:19" ht="21.95" customHeight="1" x14ac:dyDescent="0.15">
      <c r="B38" s="160">
        <f>D38</f>
        <v>42758</v>
      </c>
      <c r="C38" s="161"/>
      <c r="D38" s="77">
        <f>IF($K$6="","",IF(D36="","",IF(D36+1&gt;$K$7,"",D36+1)))</f>
        <v>42758</v>
      </c>
      <c r="E38" s="78">
        <f t="shared" si="9"/>
        <v>8.2499999999999982</v>
      </c>
      <c r="F38" s="128">
        <v>0.32291666666666669</v>
      </c>
      <c r="G38" s="129"/>
      <c r="H38" s="136">
        <v>0.66666666666666663</v>
      </c>
      <c r="I38" s="137"/>
      <c r="J38" s="130"/>
      <c r="K38" s="131"/>
      <c r="L38" s="83">
        <f t="shared" ref="L38:L54" si="21">IF(SUM(E38-J38)&gt;24,"You've entered more than 24 hours.",SUM(E38-J38))</f>
        <v>8.2499999999999982</v>
      </c>
      <c r="M38" s="41" t="s">
        <v>81</v>
      </c>
      <c r="N38" s="40" t="s">
        <v>42</v>
      </c>
      <c r="O38" s="84" t="s">
        <v>42</v>
      </c>
      <c r="R38" s="58">
        <f t="shared" ref="R38:R44" si="22">IF(ISERR(MONTH(D38)),0,IF(MONTH(D38)&lt;&gt;MONTH(K$7),0,IF(AND(WEEKDAY(D38)&lt;&gt;1,WEEKDAY(D38)&lt;&gt;7),8,0)))</f>
        <v>8</v>
      </c>
    </row>
    <row r="39" spans="2:19" ht="21.95" customHeight="1" x14ac:dyDescent="0.15">
      <c r="B39" s="160">
        <f t="shared" ref="B39:B44" si="23">D39</f>
        <v>42759</v>
      </c>
      <c r="C39" s="161"/>
      <c r="D39" s="77">
        <f t="shared" si="19"/>
        <v>42759</v>
      </c>
      <c r="E39" s="78">
        <f t="shared" si="9"/>
        <v>9.75</v>
      </c>
      <c r="F39" s="128">
        <v>0.3125</v>
      </c>
      <c r="G39" s="129"/>
      <c r="H39" s="136">
        <v>0.71875</v>
      </c>
      <c r="I39" s="137"/>
      <c r="J39" s="130"/>
      <c r="K39" s="131"/>
      <c r="L39" s="83">
        <f t="shared" si="21"/>
        <v>9.75</v>
      </c>
      <c r="M39" s="41" t="s">
        <v>81</v>
      </c>
      <c r="N39" s="40" t="s">
        <v>42</v>
      </c>
      <c r="O39" s="84" t="s">
        <v>42</v>
      </c>
      <c r="R39" s="58">
        <f t="shared" si="22"/>
        <v>8</v>
      </c>
    </row>
    <row r="40" spans="2:19" ht="21.95" customHeight="1" x14ac:dyDescent="0.15">
      <c r="B40" s="160">
        <f t="shared" si="23"/>
        <v>42760</v>
      </c>
      <c r="C40" s="161"/>
      <c r="D40" s="77">
        <f t="shared" si="19"/>
        <v>42760</v>
      </c>
      <c r="E40" s="78">
        <f t="shared" si="9"/>
        <v>8</v>
      </c>
      <c r="F40" s="128">
        <v>0.3125</v>
      </c>
      <c r="G40" s="129"/>
      <c r="H40" s="136">
        <v>0.64583333333333337</v>
      </c>
      <c r="I40" s="137"/>
      <c r="J40" s="153"/>
      <c r="K40" s="131"/>
      <c r="L40" s="83">
        <f t="shared" si="21"/>
        <v>8</v>
      </c>
      <c r="M40" s="41" t="s">
        <v>82</v>
      </c>
      <c r="N40" s="40" t="s">
        <v>42</v>
      </c>
      <c r="O40" s="84" t="s">
        <v>42</v>
      </c>
      <c r="R40" s="58">
        <f t="shared" si="22"/>
        <v>8</v>
      </c>
    </row>
    <row r="41" spans="2:19" ht="21.95" customHeight="1" x14ac:dyDescent="0.15">
      <c r="B41" s="160">
        <f t="shared" si="23"/>
        <v>42761</v>
      </c>
      <c r="C41" s="161"/>
      <c r="D41" s="77">
        <f t="shared" si="19"/>
        <v>42761</v>
      </c>
      <c r="E41" s="78">
        <f t="shared" si="9"/>
        <v>7.75</v>
      </c>
      <c r="F41" s="128">
        <v>0.32291666666666669</v>
      </c>
      <c r="G41" s="129"/>
      <c r="H41" s="136">
        <v>0.64583333333333337</v>
      </c>
      <c r="I41" s="137"/>
      <c r="J41" s="130">
        <v>1</v>
      </c>
      <c r="K41" s="131"/>
      <c r="L41" s="83">
        <f t="shared" si="21"/>
        <v>6.75</v>
      </c>
      <c r="M41" s="41" t="s">
        <v>82</v>
      </c>
      <c r="N41" s="40" t="s">
        <v>42</v>
      </c>
      <c r="O41" s="84" t="s">
        <v>42</v>
      </c>
      <c r="R41" s="58">
        <f t="shared" si="22"/>
        <v>8</v>
      </c>
    </row>
    <row r="42" spans="2:19" ht="21.95" customHeight="1" x14ac:dyDescent="0.15">
      <c r="B42" s="160">
        <f t="shared" si="23"/>
        <v>42762</v>
      </c>
      <c r="C42" s="161"/>
      <c r="D42" s="77">
        <f t="shared" si="19"/>
        <v>42762</v>
      </c>
      <c r="E42" s="78">
        <f t="shared" si="9"/>
        <v>0</v>
      </c>
      <c r="F42" s="162"/>
      <c r="G42" s="163"/>
      <c r="H42" s="164"/>
      <c r="I42" s="165"/>
      <c r="J42" s="166"/>
      <c r="K42" s="167"/>
      <c r="L42" s="83">
        <f t="shared" si="21"/>
        <v>0</v>
      </c>
      <c r="M42" s="41" t="s">
        <v>83</v>
      </c>
      <c r="N42" s="40" t="s">
        <v>42</v>
      </c>
      <c r="O42" s="84" t="s">
        <v>42</v>
      </c>
      <c r="R42" s="58">
        <f t="shared" si="22"/>
        <v>8</v>
      </c>
    </row>
    <row r="43" spans="2:19" ht="21.95" customHeight="1" x14ac:dyDescent="0.15">
      <c r="B43" s="160">
        <f t="shared" si="23"/>
        <v>42763</v>
      </c>
      <c r="C43" s="161"/>
      <c r="D43" s="77">
        <f t="shared" si="19"/>
        <v>42763</v>
      </c>
      <c r="E43" s="78">
        <f t="shared" si="9"/>
        <v>0</v>
      </c>
      <c r="F43" s="162"/>
      <c r="G43" s="163"/>
      <c r="H43" s="164"/>
      <c r="I43" s="165"/>
      <c r="J43" s="166"/>
      <c r="K43" s="167"/>
      <c r="L43" s="83">
        <f t="shared" si="21"/>
        <v>0</v>
      </c>
      <c r="M43" s="80"/>
      <c r="N43" s="84"/>
      <c r="O43" s="84"/>
      <c r="R43" s="58">
        <f t="shared" si="22"/>
        <v>0</v>
      </c>
    </row>
    <row r="44" spans="2:19" ht="21.95" customHeight="1" x14ac:dyDescent="0.15">
      <c r="B44" s="160">
        <f t="shared" si="23"/>
        <v>42764</v>
      </c>
      <c r="C44" s="161"/>
      <c r="D44" s="77">
        <f t="shared" si="19"/>
        <v>42764</v>
      </c>
      <c r="E44" s="78">
        <f t="shared" si="9"/>
        <v>0</v>
      </c>
      <c r="F44" s="162"/>
      <c r="G44" s="163"/>
      <c r="H44" s="164"/>
      <c r="I44" s="165"/>
      <c r="J44" s="166"/>
      <c r="K44" s="167"/>
      <c r="L44" s="83">
        <f t="shared" si="21"/>
        <v>0</v>
      </c>
      <c r="M44" s="80"/>
      <c r="N44" s="84"/>
      <c r="O44" s="84"/>
      <c r="R44" s="58">
        <f t="shared" si="22"/>
        <v>0</v>
      </c>
    </row>
    <row r="45" spans="2:19" ht="21.95" customHeight="1" x14ac:dyDescent="0.15">
      <c r="B45" s="116"/>
      <c r="C45" s="85" t="s">
        <v>40</v>
      </c>
      <c r="D45" s="77"/>
      <c r="E45" s="115">
        <f>SUBTOTAL(9,E38:E44)</f>
        <v>33.75</v>
      </c>
      <c r="F45" s="174"/>
      <c r="G45" s="175"/>
      <c r="H45" s="176"/>
      <c r="I45" s="176"/>
      <c r="J45" s="174"/>
      <c r="K45" s="175"/>
      <c r="L45" s="86">
        <f>SUBTOTAL(9,L38:L44)</f>
        <v>32.75</v>
      </c>
      <c r="M45" s="80"/>
      <c r="N45" s="84"/>
      <c r="O45" s="84"/>
      <c r="P45" s="87">
        <f>SUBTOTAL(9,L30:L44)</f>
        <v>71.25</v>
      </c>
      <c r="Q45" s="87">
        <f>SUBTOTAL(9,L14:L44)</f>
        <v>138.5</v>
      </c>
      <c r="R45" s="58">
        <f>SUBTOTAL(9,R38:R44)</f>
        <v>40</v>
      </c>
      <c r="S45" s="87">
        <f>SUBTOTAL(9,R14:R44)</f>
        <v>160</v>
      </c>
    </row>
    <row r="46" spans="2:19" ht="21.95" customHeight="1" x14ac:dyDescent="0.15">
      <c r="B46" s="160">
        <f>D46</f>
        <v>42765</v>
      </c>
      <c r="C46" s="161"/>
      <c r="D46" s="77">
        <f>IF($K$6="","",IF(D44="","",IF(D44+1&gt;$K$7,"",D44+1)))</f>
        <v>42765</v>
      </c>
      <c r="E46" s="78">
        <f t="shared" ref="E46:E52" si="24">+(H46-F46)*24</f>
        <v>8.5</v>
      </c>
      <c r="F46" s="162">
        <v>0.3125</v>
      </c>
      <c r="G46" s="163"/>
      <c r="H46" s="164">
        <v>0.66666666666666663</v>
      </c>
      <c r="I46" s="165"/>
      <c r="J46" s="166"/>
      <c r="K46" s="167"/>
      <c r="L46" s="83">
        <f t="shared" ref="L46:L52" si="25">IF(SUM(E46-J46)&gt;24,"You've entered more than 24 hours.",SUM(E46-J46))</f>
        <v>8.5</v>
      </c>
      <c r="M46" s="80"/>
      <c r="N46" s="81" t="s">
        <v>42</v>
      </c>
      <c r="O46" s="81" t="s">
        <v>42</v>
      </c>
      <c r="R46" s="58">
        <f t="shared" ref="R46:R52" si="26">IF(ISERR(MONTH(D46)),0,IF(MONTH(D46)&lt;&gt;MONTH(K$7),0,IF(AND(WEEKDAY(D46)&lt;&gt;1,WEEKDAY(D46)&lt;&gt;7),8,0)))</f>
        <v>8</v>
      </c>
    </row>
    <row r="47" spans="2:19" ht="21.95" customHeight="1" x14ac:dyDescent="0.15">
      <c r="B47" s="160">
        <f t="shared" ref="B47:B52" si="27">D47</f>
        <v>42766</v>
      </c>
      <c r="C47" s="161"/>
      <c r="D47" s="77">
        <f t="shared" si="19"/>
        <v>42766</v>
      </c>
      <c r="E47" s="78">
        <f t="shared" si="24"/>
        <v>8.75</v>
      </c>
      <c r="F47" s="162">
        <v>0.3125</v>
      </c>
      <c r="G47" s="163"/>
      <c r="H47" s="164">
        <v>0.67708333333333337</v>
      </c>
      <c r="I47" s="165"/>
      <c r="J47" s="166"/>
      <c r="K47" s="167"/>
      <c r="L47" s="83">
        <f t="shared" si="25"/>
        <v>8.75</v>
      </c>
      <c r="M47" s="80"/>
      <c r="N47" s="84" t="s">
        <v>42</v>
      </c>
      <c r="O47" s="84" t="s">
        <v>42</v>
      </c>
      <c r="R47" s="58">
        <f t="shared" si="26"/>
        <v>8</v>
      </c>
    </row>
    <row r="48" spans="2:19" ht="21.95" customHeight="1" x14ac:dyDescent="0.15">
      <c r="B48" s="160" t="str">
        <f t="shared" si="27"/>
        <v/>
      </c>
      <c r="C48" s="161"/>
      <c r="D48" s="77" t="str">
        <f t="shared" si="19"/>
        <v/>
      </c>
      <c r="E48" s="78">
        <f t="shared" si="24"/>
        <v>0</v>
      </c>
      <c r="F48" s="162"/>
      <c r="G48" s="163"/>
      <c r="H48" s="164"/>
      <c r="I48" s="165"/>
      <c r="J48" s="177"/>
      <c r="K48" s="167"/>
      <c r="L48" s="83">
        <f t="shared" si="25"/>
        <v>0</v>
      </c>
      <c r="M48" s="80"/>
      <c r="N48" s="84"/>
      <c r="O48" s="84"/>
      <c r="R48" s="58">
        <f t="shared" si="26"/>
        <v>0</v>
      </c>
    </row>
    <row r="49" spans="2:19" ht="21.95" customHeight="1" x14ac:dyDescent="0.15">
      <c r="B49" s="160" t="str">
        <f t="shared" si="27"/>
        <v/>
      </c>
      <c r="C49" s="161"/>
      <c r="D49" s="77" t="str">
        <f t="shared" si="19"/>
        <v/>
      </c>
      <c r="E49" s="78">
        <f t="shared" si="24"/>
        <v>0</v>
      </c>
      <c r="F49" s="162"/>
      <c r="G49" s="163"/>
      <c r="H49" s="164"/>
      <c r="I49" s="165"/>
      <c r="J49" s="166"/>
      <c r="K49" s="167"/>
      <c r="L49" s="83">
        <f t="shared" si="25"/>
        <v>0</v>
      </c>
      <c r="M49" s="80"/>
      <c r="N49" s="84"/>
      <c r="O49" s="84"/>
      <c r="R49" s="58">
        <f t="shared" si="26"/>
        <v>0</v>
      </c>
    </row>
    <row r="50" spans="2:19" ht="21.95" customHeight="1" x14ac:dyDescent="0.15">
      <c r="B50" s="160" t="str">
        <f t="shared" si="27"/>
        <v/>
      </c>
      <c r="C50" s="161"/>
      <c r="D50" s="77" t="str">
        <f t="shared" si="19"/>
        <v/>
      </c>
      <c r="E50" s="78">
        <f t="shared" si="24"/>
        <v>0</v>
      </c>
      <c r="F50" s="162"/>
      <c r="G50" s="163"/>
      <c r="H50" s="164"/>
      <c r="I50" s="165"/>
      <c r="J50" s="166"/>
      <c r="K50" s="167"/>
      <c r="L50" s="83">
        <f t="shared" si="25"/>
        <v>0</v>
      </c>
      <c r="M50" s="80"/>
      <c r="N50" s="84"/>
      <c r="O50" s="84"/>
      <c r="R50" s="58">
        <f t="shared" si="26"/>
        <v>0</v>
      </c>
    </row>
    <row r="51" spans="2:19" ht="21.95" customHeight="1" x14ac:dyDescent="0.15">
      <c r="B51" s="160" t="str">
        <f t="shared" si="27"/>
        <v/>
      </c>
      <c r="C51" s="161"/>
      <c r="D51" s="77" t="str">
        <f t="shared" si="19"/>
        <v/>
      </c>
      <c r="E51" s="78">
        <f t="shared" si="24"/>
        <v>0</v>
      </c>
      <c r="F51" s="162"/>
      <c r="G51" s="163"/>
      <c r="H51" s="164"/>
      <c r="I51" s="165"/>
      <c r="J51" s="166"/>
      <c r="K51" s="167"/>
      <c r="L51" s="83">
        <f t="shared" si="25"/>
        <v>0</v>
      </c>
      <c r="M51" s="80"/>
      <c r="N51" s="84"/>
      <c r="O51" s="84"/>
      <c r="R51" s="58">
        <f t="shared" si="26"/>
        <v>0</v>
      </c>
    </row>
    <row r="52" spans="2:19" ht="21.95" customHeight="1" x14ac:dyDescent="0.15">
      <c r="B52" s="160" t="str">
        <f t="shared" si="27"/>
        <v/>
      </c>
      <c r="C52" s="161"/>
      <c r="D52" s="77" t="str">
        <f t="shared" si="19"/>
        <v/>
      </c>
      <c r="E52" s="78">
        <f t="shared" si="24"/>
        <v>0</v>
      </c>
      <c r="F52" s="162"/>
      <c r="G52" s="163"/>
      <c r="H52" s="164"/>
      <c r="I52" s="165"/>
      <c r="J52" s="166"/>
      <c r="K52" s="167"/>
      <c r="L52" s="83">
        <f t="shared" si="25"/>
        <v>0</v>
      </c>
      <c r="M52" s="80"/>
      <c r="N52" s="84"/>
      <c r="O52" s="84"/>
      <c r="R52" s="58">
        <f t="shared" si="26"/>
        <v>0</v>
      </c>
    </row>
    <row r="53" spans="2:19" ht="21.95" customHeight="1" x14ac:dyDescent="0.15">
      <c r="B53" s="116"/>
      <c r="C53" s="85" t="s">
        <v>40</v>
      </c>
      <c r="D53" s="77"/>
      <c r="E53" s="115">
        <f>SUBTOTAL(9,E46:E52)</f>
        <v>17.25</v>
      </c>
      <c r="F53" s="174"/>
      <c r="G53" s="175"/>
      <c r="H53" s="176"/>
      <c r="I53" s="176"/>
      <c r="J53" s="174"/>
      <c r="K53" s="175"/>
      <c r="L53" s="86">
        <f>SUBTOTAL(9,L46:L52)</f>
        <v>17.25</v>
      </c>
      <c r="M53" s="80"/>
      <c r="N53" s="84"/>
      <c r="O53" s="84"/>
      <c r="P53" s="87">
        <f>SUBTOTAL(9,L38:L52)</f>
        <v>50</v>
      </c>
      <c r="Q53" s="87">
        <f>SUBTOTAL(9,L22:L52)</f>
        <v>126.25</v>
      </c>
      <c r="R53" s="58">
        <f>SUBTOTAL(9,R46:R52)</f>
        <v>16</v>
      </c>
      <c r="S53" s="87">
        <f>SUBTOTAL(9,R22:R52)</f>
        <v>136</v>
      </c>
    </row>
    <row r="54" spans="2:19" ht="21.95" customHeight="1" x14ac:dyDescent="0.15">
      <c r="B54" s="160" t="str">
        <f>D54</f>
        <v/>
      </c>
      <c r="C54" s="161"/>
      <c r="D54" s="77" t="str">
        <f>IF($K$6="","",IF(D52="","",IF(D52+1&gt;$K$7,"",D52+1)))</f>
        <v/>
      </c>
      <c r="E54" s="78">
        <f t="shared" si="9"/>
        <v>0</v>
      </c>
      <c r="F54" s="162"/>
      <c r="G54" s="163"/>
      <c r="H54" s="164"/>
      <c r="I54" s="165"/>
      <c r="J54" s="166"/>
      <c r="K54" s="167"/>
      <c r="L54" s="83">
        <f t="shared" si="21"/>
        <v>0</v>
      </c>
      <c r="M54" s="80"/>
      <c r="N54" s="81"/>
      <c r="O54" s="81"/>
      <c r="R54" s="58">
        <f t="shared" ref="R54:R60" si="28">IF(ISERR(MONTH(D54)),0,IF(MONTH(D54)&lt;&gt;MONTH(K$7),0,IF(AND(WEEKDAY(D54)&lt;&gt;1,WEEKDAY(D54)&lt;&gt;7),8,0)))</f>
        <v>0</v>
      </c>
    </row>
    <row r="55" spans="2:19" ht="21.95" customHeight="1" x14ac:dyDescent="0.15">
      <c r="B55" s="160" t="str">
        <f t="shared" ref="B55:B60" si="29">D55</f>
        <v/>
      </c>
      <c r="C55" s="161"/>
      <c r="D55" s="77" t="str">
        <f t="shared" si="19"/>
        <v/>
      </c>
      <c r="E55" s="78">
        <f t="shared" si="9"/>
        <v>0</v>
      </c>
      <c r="F55" s="162"/>
      <c r="G55" s="163"/>
      <c r="H55" s="164"/>
      <c r="I55" s="165"/>
      <c r="J55" s="166"/>
      <c r="K55" s="167"/>
      <c r="L55" s="83">
        <f t="shared" ref="L55:L60" si="30">IF(SUM(E55-J55)&gt;24,"You've entered more than 24 hours.",SUM(E55-J55))</f>
        <v>0</v>
      </c>
      <c r="M55" s="80"/>
      <c r="N55" s="84"/>
      <c r="O55" s="84"/>
      <c r="R55" s="58">
        <f t="shared" si="28"/>
        <v>0</v>
      </c>
    </row>
    <row r="56" spans="2:19" ht="21.95" customHeight="1" x14ac:dyDescent="0.15">
      <c r="B56" s="160" t="str">
        <f t="shared" si="29"/>
        <v/>
      </c>
      <c r="C56" s="161"/>
      <c r="D56" s="77" t="str">
        <f t="shared" si="19"/>
        <v/>
      </c>
      <c r="E56" s="78">
        <f t="shared" si="9"/>
        <v>0</v>
      </c>
      <c r="F56" s="162"/>
      <c r="G56" s="163"/>
      <c r="H56" s="164"/>
      <c r="I56" s="165"/>
      <c r="J56" s="166"/>
      <c r="K56" s="167"/>
      <c r="L56" s="83">
        <f t="shared" si="30"/>
        <v>0</v>
      </c>
      <c r="M56" s="80"/>
      <c r="N56" s="84"/>
      <c r="O56" s="84"/>
      <c r="R56" s="58">
        <f t="shared" si="28"/>
        <v>0</v>
      </c>
    </row>
    <row r="57" spans="2:19" ht="21.95" customHeight="1" x14ac:dyDescent="0.15">
      <c r="B57" s="160" t="str">
        <f t="shared" si="29"/>
        <v/>
      </c>
      <c r="C57" s="161"/>
      <c r="D57" s="77" t="str">
        <f t="shared" si="19"/>
        <v/>
      </c>
      <c r="E57" s="78">
        <f t="shared" si="9"/>
        <v>0</v>
      </c>
      <c r="F57" s="162"/>
      <c r="G57" s="163"/>
      <c r="H57" s="164"/>
      <c r="I57" s="165"/>
      <c r="J57" s="166"/>
      <c r="K57" s="167"/>
      <c r="L57" s="83">
        <f t="shared" si="30"/>
        <v>0</v>
      </c>
      <c r="M57" s="80"/>
      <c r="N57" s="84"/>
      <c r="O57" s="84"/>
      <c r="R57" s="58">
        <f t="shared" si="28"/>
        <v>0</v>
      </c>
    </row>
    <row r="58" spans="2:19" ht="21.95" customHeight="1" x14ac:dyDescent="0.15">
      <c r="B58" s="160" t="str">
        <f t="shared" si="29"/>
        <v/>
      </c>
      <c r="C58" s="161"/>
      <c r="D58" s="77" t="str">
        <f t="shared" si="19"/>
        <v/>
      </c>
      <c r="E58" s="78">
        <f t="shared" si="9"/>
        <v>0</v>
      </c>
      <c r="F58" s="162"/>
      <c r="G58" s="163"/>
      <c r="H58" s="164"/>
      <c r="I58" s="165"/>
      <c r="J58" s="166"/>
      <c r="K58" s="167"/>
      <c r="L58" s="83">
        <f t="shared" si="30"/>
        <v>0</v>
      </c>
      <c r="M58" s="80"/>
      <c r="N58" s="84"/>
      <c r="O58" s="84"/>
      <c r="R58" s="58">
        <f t="shared" si="28"/>
        <v>0</v>
      </c>
    </row>
    <row r="59" spans="2:19" ht="21.95" customHeight="1" x14ac:dyDescent="0.15">
      <c r="B59" s="160" t="str">
        <f t="shared" si="29"/>
        <v/>
      </c>
      <c r="C59" s="161"/>
      <c r="D59" s="77" t="str">
        <f t="shared" si="19"/>
        <v/>
      </c>
      <c r="E59" s="78">
        <f t="shared" si="9"/>
        <v>0</v>
      </c>
      <c r="F59" s="162"/>
      <c r="G59" s="163"/>
      <c r="H59" s="164"/>
      <c r="I59" s="165"/>
      <c r="J59" s="166"/>
      <c r="K59" s="167"/>
      <c r="L59" s="83">
        <f t="shared" si="30"/>
        <v>0</v>
      </c>
      <c r="M59" s="80"/>
      <c r="N59" s="84"/>
      <c r="O59" s="84"/>
      <c r="R59" s="58">
        <f t="shared" si="28"/>
        <v>0</v>
      </c>
    </row>
    <row r="60" spans="2:19" ht="21.95" customHeight="1" x14ac:dyDescent="0.15">
      <c r="B60" s="160" t="str">
        <f t="shared" si="29"/>
        <v/>
      </c>
      <c r="C60" s="161"/>
      <c r="D60" s="77" t="str">
        <f t="shared" si="19"/>
        <v/>
      </c>
      <c r="E60" s="78">
        <f t="shared" si="9"/>
        <v>0</v>
      </c>
      <c r="F60" s="162"/>
      <c r="G60" s="163"/>
      <c r="H60" s="164"/>
      <c r="I60" s="165"/>
      <c r="J60" s="166"/>
      <c r="K60" s="167"/>
      <c r="L60" s="83">
        <f t="shared" si="30"/>
        <v>0</v>
      </c>
      <c r="M60" s="80"/>
      <c r="N60" s="84"/>
      <c r="O60" s="84"/>
      <c r="R60" s="58">
        <f t="shared" si="28"/>
        <v>0</v>
      </c>
    </row>
    <row r="61" spans="2:19" ht="21.95" customHeight="1" x14ac:dyDescent="0.15">
      <c r="B61" s="88"/>
      <c r="C61" s="85" t="s">
        <v>40</v>
      </c>
      <c r="D61" s="89"/>
      <c r="E61" s="115">
        <f>SUBTOTAL(9,E54:E60)</f>
        <v>0</v>
      </c>
      <c r="F61" s="174"/>
      <c r="G61" s="175"/>
      <c r="H61" s="180"/>
      <c r="I61" s="181"/>
      <c r="J61" s="174"/>
      <c r="K61" s="175"/>
      <c r="L61" s="86">
        <f>SUBTOTAL(9,L54:L60)</f>
        <v>0</v>
      </c>
      <c r="P61" s="87">
        <f>SUBTOTAL(9,L30:L60)</f>
        <v>88.5</v>
      </c>
      <c r="Q61" s="87">
        <f>SUBTOTAL(9,L14:L60)</f>
        <v>155.75</v>
      </c>
      <c r="R61" s="58">
        <f>SUBTOTAL(9,R54:R60)</f>
        <v>0</v>
      </c>
      <c r="S61" s="87">
        <f>SUBTOTAL(9,R14:R60)</f>
        <v>176</v>
      </c>
    </row>
    <row r="62" spans="2:19" ht="21.95" customHeight="1" x14ac:dyDescent="0.15">
      <c r="D62" s="90" t="s">
        <v>46</v>
      </c>
      <c r="E62" s="86">
        <f>SUBTOTAL(9,E14:E61)</f>
        <v>166.75</v>
      </c>
      <c r="F62" s="178"/>
      <c r="G62" s="179"/>
      <c r="H62" s="178"/>
      <c r="I62" s="179"/>
      <c r="J62" s="178">
        <f t="shared" ref="J62" si="31">SUBTOTAL(9,J14:J61)</f>
        <v>11</v>
      </c>
      <c r="K62" s="179"/>
      <c r="L62" s="86">
        <f t="shared" ref="L62" si="32">SUBTOTAL(9,L14:L61)</f>
        <v>155.75</v>
      </c>
      <c r="R62" s="58">
        <f>SUBTOTAL(9,R14:R61)</f>
        <v>176</v>
      </c>
    </row>
    <row r="63" spans="2:19" ht="21.95" customHeight="1" x14ac:dyDescent="0.15">
      <c r="D63" s="90" t="s">
        <v>47</v>
      </c>
      <c r="E63" s="33">
        <v>120</v>
      </c>
      <c r="F63" s="138"/>
      <c r="G63" s="139"/>
      <c r="H63" s="138"/>
      <c r="I63" s="139"/>
      <c r="J63" s="134">
        <f>-E63</f>
        <v>-120</v>
      </c>
      <c r="K63" s="135"/>
      <c r="L63" s="43"/>
    </row>
    <row r="64" spans="2:19" ht="21.95" customHeight="1" x14ac:dyDescent="0.15">
      <c r="D64" s="90" t="s">
        <v>48</v>
      </c>
      <c r="E64" s="111">
        <f>+E62*E63</f>
        <v>20010</v>
      </c>
      <c r="F64" s="125"/>
      <c r="G64" s="126"/>
      <c r="H64" s="149"/>
      <c r="I64" s="149"/>
      <c r="J64" s="125">
        <f>+J62*J63</f>
        <v>-1320</v>
      </c>
      <c r="K64" s="126"/>
      <c r="L64" s="111">
        <f>SUM(E64:J64)</f>
        <v>18690</v>
      </c>
      <c r="N64" s="87"/>
    </row>
    <row r="65" spans="2:12" ht="21.95" customHeight="1" x14ac:dyDescent="0.15">
      <c r="D65" s="90" t="s">
        <v>49</v>
      </c>
      <c r="E65" s="33">
        <v>120</v>
      </c>
      <c r="F65" s="138"/>
      <c r="G65" s="139"/>
      <c r="H65" s="138"/>
      <c r="I65" s="139"/>
      <c r="J65" s="134">
        <f>-E65</f>
        <v>-120</v>
      </c>
      <c r="K65" s="135"/>
      <c r="L65" s="26"/>
    </row>
    <row r="66" spans="2:12" ht="21.95" customHeight="1" x14ac:dyDescent="0.15">
      <c r="D66" s="90" t="s">
        <v>50</v>
      </c>
      <c r="E66" s="111">
        <f>+E62*E65</f>
        <v>20010</v>
      </c>
      <c r="F66" s="125"/>
      <c r="G66" s="126"/>
      <c r="H66" s="149"/>
      <c r="I66" s="149"/>
      <c r="J66" s="125">
        <f>+J62*J65</f>
        <v>-1320</v>
      </c>
      <c r="K66" s="126"/>
      <c r="L66" s="111">
        <f>SUM(E66:J66)</f>
        <v>18690</v>
      </c>
    </row>
    <row r="68" spans="2:12" ht="26.25" customHeight="1" x14ac:dyDescent="0.15">
      <c r="B68" s="91"/>
      <c r="C68" s="91"/>
      <c r="E68" s="159"/>
      <c r="F68" s="159"/>
      <c r="G68" s="159"/>
      <c r="H68" s="159"/>
      <c r="I68" s="159"/>
      <c r="J68" s="159"/>
      <c r="K68" s="159"/>
      <c r="L68" s="159"/>
    </row>
    <row r="69" spans="2:12" ht="17.100000000000001" customHeight="1" x14ac:dyDescent="0.15">
      <c r="E69" s="92" t="s">
        <v>51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15">
      <c r="E70" s="159"/>
      <c r="F70" s="159"/>
      <c r="G70" s="159"/>
      <c r="H70" s="159"/>
      <c r="I70" s="159"/>
      <c r="J70" s="159"/>
      <c r="K70" s="159"/>
      <c r="L70" s="159"/>
    </row>
    <row r="71" spans="2:12" ht="17.100000000000001" customHeight="1" x14ac:dyDescent="0.15">
      <c r="E71" s="92" t="s">
        <v>52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</mergeCells>
  <conditionalFormatting sqref="E35:M36 E43:M44 E46:M52 E54:M60 E14:L14 E20:M20 E27:M28 E15:E19 L15:L19 E22:E26 L22:L26 E30:E34 L30:M34 E38:E41 L38:L41 E42:L42">
    <cfRule type="expression" dxfId="132" priority="65" stopIfTrue="1">
      <formula>$N14&lt;&gt;"Y"</formula>
    </cfRule>
    <cfRule type="expression" dxfId="131" priority="66">
      <formula>$O14&lt;&gt;"Y"</formula>
    </cfRule>
  </conditionalFormatting>
  <conditionalFormatting sqref="F16:K17 F19:K19 J18:K18">
    <cfRule type="expression" dxfId="130" priority="55" stopIfTrue="1">
      <formula>$N16&lt;&gt;"Y"</formula>
    </cfRule>
    <cfRule type="expression" dxfId="129" priority="56">
      <formula>$O16&lt;&gt;"Y"</formula>
    </cfRule>
  </conditionalFormatting>
  <conditionalFormatting sqref="F15:K15">
    <cfRule type="expression" dxfId="128" priority="53" stopIfTrue="1">
      <formula>$N15&lt;&gt;"Y"</formula>
    </cfRule>
    <cfRule type="expression" dxfId="127" priority="54">
      <formula>$O15&lt;&gt;"Y"</formula>
    </cfRule>
  </conditionalFormatting>
  <conditionalFormatting sqref="M19">
    <cfRule type="expression" dxfId="126" priority="51" stopIfTrue="1">
      <formula>$N19&lt;&gt;"Y"</formula>
    </cfRule>
    <cfRule type="expression" dxfId="125" priority="52">
      <formula>$O19&lt;&gt;"Y"</formula>
    </cfRule>
  </conditionalFormatting>
  <conditionalFormatting sqref="M14:M15">
    <cfRule type="expression" dxfId="124" priority="49" stopIfTrue="1">
      <formula>$N14&lt;&gt;"Y"</formula>
    </cfRule>
    <cfRule type="expression" dxfId="123" priority="50">
      <formula>$O14&lt;&gt;"Y"</formula>
    </cfRule>
  </conditionalFormatting>
  <conditionalFormatting sqref="M16">
    <cfRule type="expression" dxfId="122" priority="47" stopIfTrue="1">
      <formula>$N16&lt;&gt;"Y"</formula>
    </cfRule>
    <cfRule type="expression" dxfId="121" priority="48">
      <formula>$O16&lt;&gt;"Y"</formula>
    </cfRule>
  </conditionalFormatting>
  <conditionalFormatting sqref="F18:I18">
    <cfRule type="expression" dxfId="120" priority="41" stopIfTrue="1">
      <formula>$N18&lt;&gt;"Y"</formula>
    </cfRule>
    <cfRule type="expression" dxfId="119" priority="42">
      <formula>$O18&lt;&gt;"Y"</formula>
    </cfRule>
  </conditionalFormatting>
  <conditionalFormatting sqref="M17">
    <cfRule type="expression" dxfId="118" priority="39" stopIfTrue="1">
      <formula>$N17&lt;&gt;"Y"</formula>
    </cfRule>
    <cfRule type="expression" dxfId="117" priority="40">
      <formula>$O17&lt;&gt;"Y"</formula>
    </cfRule>
  </conditionalFormatting>
  <conditionalFormatting sqref="M18">
    <cfRule type="expression" dxfId="116" priority="37" stopIfTrue="1">
      <formula>$N18&lt;&gt;"Y"</formula>
    </cfRule>
    <cfRule type="expression" dxfId="115" priority="38">
      <formula>$O18&lt;&gt;"Y"</formula>
    </cfRule>
  </conditionalFormatting>
  <conditionalFormatting sqref="F22:K26">
    <cfRule type="expression" dxfId="114" priority="31" stopIfTrue="1">
      <formula>$N22&lt;&gt;"Y"</formula>
    </cfRule>
    <cfRule type="expression" dxfId="113" priority="32">
      <formula>$O22&lt;&gt;"Y"</formula>
    </cfRule>
  </conditionalFormatting>
  <conditionalFormatting sqref="M22">
    <cfRule type="expression" dxfId="112" priority="29" stopIfTrue="1">
      <formula>$N22&lt;&gt;"Y"</formula>
    </cfRule>
    <cfRule type="expression" dxfId="111" priority="30">
      <formula>$O22&lt;&gt;"Y"</formula>
    </cfRule>
  </conditionalFormatting>
  <conditionalFormatting sqref="M23">
    <cfRule type="expression" dxfId="110" priority="27" stopIfTrue="1">
      <formula>$N23&lt;&gt;"Y"</formula>
    </cfRule>
    <cfRule type="expression" dxfId="109" priority="28">
      <formula>$O23&lt;&gt;"Y"</formula>
    </cfRule>
  </conditionalFormatting>
  <conditionalFormatting sqref="M24">
    <cfRule type="expression" dxfId="108" priority="25" stopIfTrue="1">
      <formula>$N24&lt;&gt;"Y"</formula>
    </cfRule>
    <cfRule type="expression" dxfId="107" priority="26">
      <formula>$O24&lt;&gt;"Y"</formula>
    </cfRule>
  </conditionalFormatting>
  <conditionalFormatting sqref="M25">
    <cfRule type="expression" dxfId="106" priority="23" stopIfTrue="1">
      <formula>$N25&lt;&gt;"Y"</formula>
    </cfRule>
    <cfRule type="expression" dxfId="105" priority="24">
      <formula>$O25&lt;&gt;"Y"</formula>
    </cfRule>
  </conditionalFormatting>
  <conditionalFormatting sqref="M26">
    <cfRule type="expression" dxfId="104" priority="19" stopIfTrue="1">
      <formula>$N26&lt;&gt;"Y"</formula>
    </cfRule>
    <cfRule type="expression" dxfId="103" priority="20">
      <formula>$O26&lt;&gt;"Y"</formula>
    </cfRule>
  </conditionalFormatting>
  <conditionalFormatting sqref="F30:K34">
    <cfRule type="expression" dxfId="102" priority="15" stopIfTrue="1">
      <formula>$N30&lt;&gt;"Y"</formula>
    </cfRule>
    <cfRule type="expression" dxfId="101" priority="16">
      <formula>$O30&lt;&gt;"Y"</formula>
    </cfRule>
  </conditionalFormatting>
  <conditionalFormatting sqref="M42">
    <cfRule type="expression" dxfId="100" priority="7" stopIfTrue="1">
      <formula>$N42&lt;&gt;"Y"</formula>
    </cfRule>
    <cfRule type="expression" dxfId="99" priority="8">
      <formula>$O42&lt;&gt;"Y"</formula>
    </cfRule>
  </conditionalFormatting>
  <conditionalFormatting sqref="M38:M41">
    <cfRule type="expression" dxfId="98" priority="5" stopIfTrue="1">
      <formula>$N38&lt;&gt;"Y"</formula>
    </cfRule>
    <cfRule type="expression" dxfId="97" priority="6">
      <formula>$O38&lt;&gt;"Y"</formula>
    </cfRule>
  </conditionalFormatting>
  <conditionalFormatting sqref="J38:K41">
    <cfRule type="expression" dxfId="96" priority="3" stopIfTrue="1">
      <formula>$N38&lt;&gt;"Y"</formula>
    </cfRule>
    <cfRule type="expression" dxfId="95" priority="4">
      <formula>$O38&lt;&gt;"Y"</formula>
    </cfRule>
  </conditionalFormatting>
  <conditionalFormatting sqref="F38:I41">
    <cfRule type="expression" dxfId="94" priority="1" stopIfTrue="1">
      <formula>$N38&lt;&gt;"Y"</formula>
    </cfRule>
    <cfRule type="expression" dxfId="93" priority="2">
      <formula>$O38&lt;&gt;"Y"</formula>
    </cfRule>
  </conditionalFormatting>
  <hyperlinks>
    <hyperlink ref="K11" r:id="rId1" xr:uid="{00000000-0004-0000-0500-000000000000}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6"/>
    <pageSetUpPr fitToPage="1"/>
  </sheetPr>
  <dimension ref="B2:S71"/>
  <sheetViews>
    <sheetView showGridLines="0" showZeros="0" zoomScaleNormal="100" workbookViewId="0" xr3:uid="{9B253EF2-77E0-53E3-AE26-4D66ECD923F3}">
      <selection activeCell="K7" sqref="K7:L7"/>
    </sheetView>
  </sheetViews>
  <sheetFormatPr defaultColWidth="8.8984375" defaultRowHeight="14.25" x14ac:dyDescent="0.2"/>
  <cols>
    <col min="1" max="1" width="2.6953125" style="58" customWidth="1"/>
    <col min="2" max="2" width="11.32421875" style="58" customWidth="1"/>
    <col min="3" max="3" width="5.2578125" style="58" customWidth="1"/>
    <col min="4" max="4" width="13.88671875" style="58" customWidth="1"/>
    <col min="5" max="5" width="10.24609375" style="58" customWidth="1"/>
    <col min="6" max="6" width="9.3046875" style="58" customWidth="1"/>
    <col min="7" max="7" width="1.75" style="58" customWidth="1"/>
    <col min="8" max="8" width="9.3046875" style="58" customWidth="1"/>
    <col min="9" max="9" width="1.75" style="58" customWidth="1"/>
    <col min="10" max="10" width="6.7421875" style="58" customWidth="1"/>
    <col min="11" max="11" width="4.3125" style="58" customWidth="1"/>
    <col min="12" max="12" width="23.734375" style="58" customWidth="1"/>
    <col min="13" max="13" width="31.015625" style="58" bestFit="1" customWidth="1"/>
    <col min="14" max="15" width="12.67578125" style="58" customWidth="1"/>
    <col min="16" max="17" width="8.8984375" style="58"/>
    <col min="18" max="18" width="10.3828125" style="58" bestFit="1" customWidth="1"/>
    <col min="19" max="19" width="12.26953125" style="58" bestFit="1" customWidth="1"/>
    <col min="20" max="16384" width="8.8984375" style="58"/>
  </cols>
  <sheetData>
    <row r="2" spans="2:18" ht="27" x14ac:dyDescent="0.3">
      <c r="B2" s="57"/>
      <c r="C2" s="57"/>
      <c r="I2" s="59"/>
      <c r="J2" s="59"/>
      <c r="L2" s="60" t="s">
        <v>30</v>
      </c>
    </row>
    <row r="3" spans="2:18" ht="12.75" x14ac:dyDescent="0.15">
      <c r="B3" s="57"/>
      <c r="C3" s="57"/>
      <c r="I3" s="59"/>
      <c r="J3" s="59"/>
    </row>
    <row r="4" spans="2:18" ht="27" x14ac:dyDescent="0.15">
      <c r="B4" s="61"/>
      <c r="C4" s="62"/>
      <c r="I4" s="59"/>
      <c r="J4" s="59"/>
    </row>
    <row r="5" spans="2:18" s="64" customFormat="1" ht="12.75" x14ac:dyDescent="0.15">
      <c r="B5" s="63"/>
      <c r="C5" s="63"/>
      <c r="I5" s="65"/>
      <c r="J5" s="65"/>
    </row>
    <row r="6" spans="2:18" s="64" customFormat="1" ht="17.100000000000001" customHeight="1" x14ac:dyDescent="0.15">
      <c r="B6" s="66" t="s">
        <v>1</v>
      </c>
      <c r="C6" s="66"/>
      <c r="D6" s="156"/>
      <c r="E6" s="156"/>
      <c r="F6" s="67"/>
      <c r="G6" s="68" t="s">
        <v>2</v>
      </c>
      <c r="I6" s="68"/>
      <c r="J6" s="68"/>
      <c r="K6" s="157">
        <v>42767</v>
      </c>
      <c r="L6" s="157"/>
    </row>
    <row r="7" spans="2:18" s="64" customFormat="1" ht="17.100000000000001" customHeight="1" x14ac:dyDescent="0.15">
      <c r="B7" s="66" t="s">
        <v>3</v>
      </c>
      <c r="C7" s="66"/>
      <c r="D7" s="156"/>
      <c r="E7" s="156"/>
      <c r="F7" s="67"/>
      <c r="G7" s="68" t="s">
        <v>4</v>
      </c>
      <c r="I7" s="68"/>
      <c r="J7" s="68"/>
      <c r="K7" s="141">
        <f>EOMONTH(K6,0)</f>
        <v>42794</v>
      </c>
      <c r="L7" s="141"/>
    </row>
    <row r="8" spans="2:18" s="64" customFormat="1" ht="17.100000000000001" customHeight="1" x14ac:dyDescent="0.15">
      <c r="B8" s="66" t="s">
        <v>5</v>
      </c>
      <c r="C8" s="66"/>
      <c r="D8" s="156"/>
      <c r="E8" s="156"/>
      <c r="F8" s="67"/>
      <c r="G8" s="69"/>
      <c r="I8" s="70"/>
      <c r="J8" s="70"/>
      <c r="K8" s="71"/>
      <c r="L8" s="71"/>
    </row>
    <row r="9" spans="2:18" s="64" customFormat="1" ht="17.100000000000001" customHeight="1" x14ac:dyDescent="0.15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15">
      <c r="B10" s="68" t="s">
        <v>6</v>
      </c>
      <c r="C10" s="68"/>
      <c r="D10" s="158" t="s">
        <v>7</v>
      </c>
      <c r="E10" s="158"/>
      <c r="F10" s="72"/>
      <c r="G10" s="68" t="s">
        <v>8</v>
      </c>
      <c r="I10" s="68"/>
      <c r="J10" s="68"/>
      <c r="K10" s="159" t="s">
        <v>9</v>
      </c>
      <c r="L10" s="159"/>
    </row>
    <row r="11" spans="2:18" s="64" customFormat="1" ht="17.100000000000001" customHeight="1" x14ac:dyDescent="0.15">
      <c r="B11" s="68" t="s">
        <v>10</v>
      </c>
      <c r="C11" s="68"/>
      <c r="D11" s="168" t="s">
        <v>11</v>
      </c>
      <c r="E11" s="168"/>
      <c r="F11" s="72"/>
      <c r="G11" s="68" t="s">
        <v>12</v>
      </c>
      <c r="I11" s="68"/>
      <c r="J11" s="68"/>
      <c r="K11" s="119" t="s">
        <v>13</v>
      </c>
      <c r="L11" s="168"/>
    </row>
    <row r="12" spans="2:18" ht="18.75" customHeight="1" x14ac:dyDescent="0.15">
      <c r="D12" s="73"/>
    </row>
    <row r="13" spans="2:18" ht="30" customHeight="1" x14ac:dyDescent="0.15">
      <c r="B13" s="169" t="s">
        <v>31</v>
      </c>
      <c r="C13" s="170"/>
      <c r="D13" s="171"/>
      <c r="E13" s="117" t="s">
        <v>32</v>
      </c>
      <c r="F13" s="172" t="s">
        <v>33</v>
      </c>
      <c r="G13" s="172"/>
      <c r="H13" s="173" t="s">
        <v>34</v>
      </c>
      <c r="I13" s="173"/>
      <c r="J13" s="173" t="s">
        <v>35</v>
      </c>
      <c r="K13" s="173"/>
      <c r="L13" s="74" t="s">
        <v>36</v>
      </c>
      <c r="M13" s="75" t="s">
        <v>37</v>
      </c>
      <c r="N13" s="76" t="s">
        <v>38</v>
      </c>
      <c r="O13" s="76" t="s">
        <v>39</v>
      </c>
    </row>
    <row r="14" spans="2:18" ht="21.95" customHeight="1" x14ac:dyDescent="0.15">
      <c r="B14" s="160">
        <f>D14</f>
        <v>42765</v>
      </c>
      <c r="C14" s="161"/>
      <c r="D14" s="77">
        <f>IF($K$6="","",IF(WEEKDAY($K$6)&lt;&gt;2,K6-(WEEKDAY(K6)-2),K6))</f>
        <v>42765</v>
      </c>
      <c r="E14" s="78">
        <f t="shared" ref="E14:E20" si="0">+(H14-F14)*24</f>
        <v>0</v>
      </c>
      <c r="F14" s="162"/>
      <c r="G14" s="163"/>
      <c r="H14" s="164"/>
      <c r="I14" s="165"/>
      <c r="J14" s="166"/>
      <c r="K14" s="167"/>
      <c r="L14" s="79">
        <f t="shared" ref="L14" si="1">IF(SUM(E14-J14)&gt;24,"You've entered more than 24 hours.",SUM(E14-J14))</f>
        <v>0</v>
      </c>
      <c r="M14" s="80"/>
      <c r="N14" s="81"/>
      <c r="O14" s="40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5" customHeight="1" x14ac:dyDescent="0.15">
      <c r="B15" s="160">
        <f t="shared" ref="B15:B20" si="3">D15</f>
        <v>42766</v>
      </c>
      <c r="C15" s="161"/>
      <c r="D15" s="77">
        <f t="shared" ref="D15:D28" si="4">IF($K$6="","",IF(D14="","",IF(D14+1&gt;$K$7,"",D14+1)))</f>
        <v>42766</v>
      </c>
      <c r="E15" s="78">
        <f t="shared" si="0"/>
        <v>0</v>
      </c>
      <c r="F15" s="162"/>
      <c r="G15" s="163"/>
      <c r="H15" s="164"/>
      <c r="I15" s="165"/>
      <c r="J15" s="166"/>
      <c r="K15" s="167"/>
      <c r="L15" s="83">
        <f t="shared" ref="L15" si="5">IF(SUM(E15-J15)&gt;24,"You've entered more than 24 hours.",SUM(E15-J15))</f>
        <v>0</v>
      </c>
      <c r="M15" s="80"/>
      <c r="N15" s="84"/>
      <c r="O15" s="40"/>
      <c r="P15" s="82"/>
      <c r="R15" s="58">
        <f t="shared" si="2"/>
        <v>0</v>
      </c>
    </row>
    <row r="16" spans="2:18" ht="21.95" customHeight="1" x14ac:dyDescent="0.15">
      <c r="B16" s="160">
        <f t="shared" si="3"/>
        <v>42767</v>
      </c>
      <c r="C16" s="161"/>
      <c r="D16" s="77">
        <f t="shared" si="4"/>
        <v>42767</v>
      </c>
      <c r="E16" s="78">
        <f t="shared" si="0"/>
        <v>6.9999999999999991</v>
      </c>
      <c r="F16" s="128">
        <v>0.375</v>
      </c>
      <c r="G16" s="129"/>
      <c r="H16" s="136">
        <v>0.66666666666666663</v>
      </c>
      <c r="I16" s="137"/>
      <c r="J16" s="130"/>
      <c r="K16" s="131"/>
      <c r="L16" s="83">
        <f t="shared" ref="L16:L19" si="6">IF(SUM(E16-J16)&gt;24,"You've entered more than 24 hours.",SUM(E16-J16))</f>
        <v>6.9999999999999991</v>
      </c>
      <c r="M16" s="80"/>
      <c r="N16" s="40" t="s">
        <v>42</v>
      </c>
      <c r="O16" s="40" t="s">
        <v>42</v>
      </c>
      <c r="P16" s="82"/>
      <c r="R16" s="58">
        <f>IF(ISERR(MONTH(D16)),0,IF(MONTH(D16)&lt;&gt;MONTH(K$7),0,IF(AND(WEEKDAY(D16)&lt;&gt;1,WEEKDAY(D16)&lt;&gt;7),8,0)))</f>
        <v>8</v>
      </c>
    </row>
    <row r="17" spans="2:19" ht="21.95" customHeight="1" x14ac:dyDescent="0.15">
      <c r="B17" s="160">
        <f t="shared" si="3"/>
        <v>42768</v>
      </c>
      <c r="C17" s="161"/>
      <c r="D17" s="77">
        <f t="shared" si="4"/>
        <v>42768</v>
      </c>
      <c r="E17" s="78">
        <f t="shared" si="0"/>
        <v>7.75</v>
      </c>
      <c r="F17" s="128">
        <v>0.32291666666666669</v>
      </c>
      <c r="G17" s="129"/>
      <c r="H17" s="136">
        <v>0.64583333333333337</v>
      </c>
      <c r="I17" s="137"/>
      <c r="J17" s="130">
        <v>1</v>
      </c>
      <c r="K17" s="131"/>
      <c r="L17" s="83">
        <f t="shared" si="6"/>
        <v>6.75</v>
      </c>
      <c r="M17" s="80"/>
      <c r="N17" s="40" t="s">
        <v>42</v>
      </c>
      <c r="O17" s="40" t="s">
        <v>42</v>
      </c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5" customHeight="1" x14ac:dyDescent="0.15">
      <c r="B18" s="160">
        <f t="shared" si="3"/>
        <v>42769</v>
      </c>
      <c r="C18" s="161"/>
      <c r="D18" s="77">
        <f t="shared" si="4"/>
        <v>42769</v>
      </c>
      <c r="E18" s="78">
        <f t="shared" si="0"/>
        <v>8.5</v>
      </c>
      <c r="F18" s="128">
        <v>0.3125</v>
      </c>
      <c r="G18" s="129"/>
      <c r="H18" s="136">
        <v>0.66666666666666663</v>
      </c>
      <c r="I18" s="137"/>
      <c r="J18" s="130"/>
      <c r="K18" s="131"/>
      <c r="L18" s="83">
        <f t="shared" si="6"/>
        <v>8.5</v>
      </c>
      <c r="M18" s="80"/>
      <c r="N18" s="40" t="s">
        <v>42</v>
      </c>
      <c r="O18" s="40" t="s">
        <v>42</v>
      </c>
      <c r="P18" s="82"/>
      <c r="R18" s="58">
        <f t="shared" si="7"/>
        <v>8</v>
      </c>
    </row>
    <row r="19" spans="2:19" ht="21.95" customHeight="1" x14ac:dyDescent="0.15">
      <c r="B19" s="160">
        <f t="shared" si="3"/>
        <v>42770</v>
      </c>
      <c r="C19" s="161"/>
      <c r="D19" s="77">
        <f t="shared" si="4"/>
        <v>42770</v>
      </c>
      <c r="E19" s="78">
        <f t="shared" si="0"/>
        <v>0</v>
      </c>
      <c r="F19" s="128"/>
      <c r="G19" s="129"/>
      <c r="H19" s="136"/>
      <c r="I19" s="137"/>
      <c r="J19" s="130"/>
      <c r="K19" s="131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5" customHeight="1" x14ac:dyDescent="0.15">
      <c r="B20" s="160">
        <f t="shared" si="3"/>
        <v>42771</v>
      </c>
      <c r="C20" s="161"/>
      <c r="D20" s="77">
        <f t="shared" si="4"/>
        <v>42771</v>
      </c>
      <c r="E20" s="78">
        <f t="shared" si="0"/>
        <v>0</v>
      </c>
      <c r="F20" s="162"/>
      <c r="G20" s="163"/>
      <c r="H20" s="164"/>
      <c r="I20" s="165"/>
      <c r="J20" s="166"/>
      <c r="K20" s="167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5" customHeight="1" x14ac:dyDescent="0.15">
      <c r="B21" s="85"/>
      <c r="C21" s="85" t="s">
        <v>40</v>
      </c>
      <c r="D21" s="77"/>
      <c r="E21" s="115">
        <f>SUBTOTAL(9,E14:E20)</f>
        <v>23.25</v>
      </c>
      <c r="F21" s="174"/>
      <c r="G21" s="175"/>
      <c r="H21" s="176"/>
      <c r="I21" s="176"/>
      <c r="J21" s="174">
        <f>SUBTOTAL(9,J14:J20)</f>
        <v>1</v>
      </c>
      <c r="K21" s="175"/>
      <c r="L21" s="86">
        <f>SUBTOTAL(9,L14:L20)</f>
        <v>22.25</v>
      </c>
      <c r="M21" s="80"/>
      <c r="N21" s="84"/>
      <c r="O21" s="84"/>
      <c r="P21" s="87"/>
      <c r="Q21" s="87">
        <f>SUBTOTAL(9,L14:L20)</f>
        <v>22.25</v>
      </c>
      <c r="R21" s="58">
        <f>SUBTOTAL(9,R14:R20)</f>
        <v>24</v>
      </c>
      <c r="S21" s="87">
        <f>SUBTOTAL(9,R14:R20)</f>
        <v>24</v>
      </c>
    </row>
    <row r="22" spans="2:19" ht="21.95" customHeight="1" x14ac:dyDescent="0.15">
      <c r="B22" s="160">
        <f>D22</f>
        <v>42772</v>
      </c>
      <c r="C22" s="161"/>
      <c r="D22" s="77">
        <f>IF($K$6="","",IF(D20="","",IF(D20+1&gt;$K$7,"",D20+1)))</f>
        <v>42772</v>
      </c>
      <c r="E22" s="78">
        <f t="shared" ref="E22:E44" si="9">+(H22-F22)*24</f>
        <v>8.5</v>
      </c>
      <c r="F22" s="128">
        <v>0.3125</v>
      </c>
      <c r="G22" s="129"/>
      <c r="H22" s="136">
        <v>0.66666666666666663</v>
      </c>
      <c r="I22" s="137"/>
      <c r="J22" s="130">
        <v>2</v>
      </c>
      <c r="K22" s="131"/>
      <c r="L22" s="83">
        <f t="shared" ref="L22:L24" si="10">IF(SUM(E22-J22)&gt;24,"You've entered more than 24 hours.",SUM(E22-J22))</f>
        <v>6.5</v>
      </c>
      <c r="M22" s="80"/>
      <c r="N22" s="40" t="s">
        <v>42</v>
      </c>
      <c r="O22" s="40" t="s">
        <v>42</v>
      </c>
      <c r="R22" s="58">
        <f t="shared" ref="R22:R27" si="11">IF(ISERR(MONTH(D22)),0,IF(MONTH(D22)&lt;&gt;MONTH(K$7),0,IF(AND(WEEKDAY(D22)&lt;&gt;1,WEEKDAY(D22)&lt;&gt;7),8,0)))</f>
        <v>8</v>
      </c>
    </row>
    <row r="23" spans="2:19" ht="21.95" customHeight="1" x14ac:dyDescent="0.15">
      <c r="B23" s="160">
        <f t="shared" ref="B23:B28" si="12">D23</f>
        <v>42773</v>
      </c>
      <c r="C23" s="161"/>
      <c r="D23" s="77">
        <f t="shared" si="4"/>
        <v>42773</v>
      </c>
      <c r="E23" s="78">
        <f t="shared" si="9"/>
        <v>8.2499999999999982</v>
      </c>
      <c r="F23" s="128">
        <v>0.32291666666666669</v>
      </c>
      <c r="G23" s="129"/>
      <c r="H23" s="136">
        <v>0.66666666666666663</v>
      </c>
      <c r="I23" s="137"/>
      <c r="J23" s="130">
        <v>1</v>
      </c>
      <c r="K23" s="131"/>
      <c r="L23" s="83">
        <f t="shared" si="10"/>
        <v>7.2499999999999982</v>
      </c>
      <c r="M23" s="80"/>
      <c r="N23" s="40" t="s">
        <v>42</v>
      </c>
      <c r="O23" s="40" t="s">
        <v>42</v>
      </c>
      <c r="R23" s="58">
        <f t="shared" si="11"/>
        <v>8</v>
      </c>
    </row>
    <row r="24" spans="2:19" ht="21.95" customHeight="1" x14ac:dyDescent="0.15">
      <c r="B24" s="160">
        <f t="shared" si="12"/>
        <v>42774</v>
      </c>
      <c r="C24" s="161"/>
      <c r="D24" s="77">
        <f>IF($K$6="","",IF(D23="","",IF(D23+1&gt;$K$7,"",D23+1)))</f>
        <v>42774</v>
      </c>
      <c r="E24" s="78">
        <f t="shared" si="9"/>
        <v>8.2499999999999982</v>
      </c>
      <c r="F24" s="128">
        <v>0.32291666666666669</v>
      </c>
      <c r="G24" s="129"/>
      <c r="H24" s="136">
        <v>0.66666666666666663</v>
      </c>
      <c r="I24" s="137"/>
      <c r="J24" s="130">
        <v>0.5</v>
      </c>
      <c r="K24" s="131"/>
      <c r="L24" s="83">
        <f t="shared" si="10"/>
        <v>7.7499999999999982</v>
      </c>
      <c r="M24" s="80"/>
      <c r="N24" s="40" t="s">
        <v>42</v>
      </c>
      <c r="O24" s="40" t="s">
        <v>42</v>
      </c>
      <c r="R24" s="58">
        <f t="shared" si="11"/>
        <v>8</v>
      </c>
    </row>
    <row r="25" spans="2:19" ht="21.95" customHeight="1" x14ac:dyDescent="0.15">
      <c r="B25" s="160">
        <f t="shared" si="12"/>
        <v>42775</v>
      </c>
      <c r="C25" s="161"/>
      <c r="D25" s="77">
        <f t="shared" si="4"/>
        <v>42775</v>
      </c>
      <c r="E25" s="78">
        <f t="shared" si="9"/>
        <v>8.75</v>
      </c>
      <c r="F25" s="128">
        <v>0.30208333333333331</v>
      </c>
      <c r="G25" s="129"/>
      <c r="H25" s="136">
        <v>0.66666666666666663</v>
      </c>
      <c r="I25" s="137"/>
      <c r="J25" s="130">
        <v>1</v>
      </c>
      <c r="K25" s="131"/>
      <c r="L25" s="83">
        <f t="shared" ref="L25:L27" si="13">IF(SUM(E25-J25)&gt;24,"You've entered more than 24 hours.",SUM(E25-J25))</f>
        <v>7.75</v>
      </c>
      <c r="M25" s="80"/>
      <c r="N25" s="40" t="s">
        <v>42</v>
      </c>
      <c r="O25" s="40" t="s">
        <v>42</v>
      </c>
      <c r="R25" s="58">
        <f t="shared" si="11"/>
        <v>8</v>
      </c>
    </row>
    <row r="26" spans="2:19" ht="21.95" customHeight="1" x14ac:dyDescent="0.15">
      <c r="B26" s="160">
        <f t="shared" si="12"/>
        <v>42776</v>
      </c>
      <c r="C26" s="161"/>
      <c r="D26" s="77">
        <f t="shared" si="4"/>
        <v>42776</v>
      </c>
      <c r="E26" s="78">
        <f t="shared" si="9"/>
        <v>8.5</v>
      </c>
      <c r="F26" s="128">
        <v>0.3125</v>
      </c>
      <c r="G26" s="129"/>
      <c r="H26" s="136">
        <v>0.66666666666666663</v>
      </c>
      <c r="I26" s="137"/>
      <c r="J26" s="130"/>
      <c r="K26" s="131"/>
      <c r="L26" s="83">
        <f t="shared" si="13"/>
        <v>8.5</v>
      </c>
      <c r="M26" s="80"/>
      <c r="N26" s="40" t="s">
        <v>42</v>
      </c>
      <c r="O26" s="40" t="s">
        <v>42</v>
      </c>
      <c r="R26" s="58">
        <f t="shared" si="11"/>
        <v>8</v>
      </c>
    </row>
    <row r="27" spans="2:19" ht="21.95" customHeight="1" x14ac:dyDescent="0.15">
      <c r="B27" s="160">
        <f t="shared" si="12"/>
        <v>42777</v>
      </c>
      <c r="C27" s="161"/>
      <c r="D27" s="77">
        <f t="shared" si="4"/>
        <v>42777</v>
      </c>
      <c r="E27" s="78">
        <f t="shared" si="9"/>
        <v>0</v>
      </c>
      <c r="F27" s="162"/>
      <c r="G27" s="163"/>
      <c r="H27" s="164"/>
      <c r="I27" s="165"/>
      <c r="J27" s="166"/>
      <c r="K27" s="167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5" customHeight="1" x14ac:dyDescent="0.15">
      <c r="B28" s="160">
        <f t="shared" si="12"/>
        <v>42778</v>
      </c>
      <c r="C28" s="161"/>
      <c r="D28" s="77">
        <f t="shared" si="4"/>
        <v>42778</v>
      </c>
      <c r="E28" s="78">
        <f t="shared" si="9"/>
        <v>0</v>
      </c>
      <c r="F28" s="162"/>
      <c r="G28" s="163"/>
      <c r="H28" s="164"/>
      <c r="I28" s="165"/>
      <c r="J28" s="166"/>
      <c r="K28" s="167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5" customHeight="1" x14ac:dyDescent="0.15">
      <c r="B29" s="116"/>
      <c r="C29" s="85" t="s">
        <v>40</v>
      </c>
      <c r="D29" s="77"/>
      <c r="E29" s="115">
        <f>SUBTOTAL(9,E22:E28)</f>
        <v>42.25</v>
      </c>
      <c r="F29" s="174"/>
      <c r="G29" s="175"/>
      <c r="H29" s="176"/>
      <c r="I29" s="176"/>
      <c r="J29" s="174"/>
      <c r="K29" s="175"/>
      <c r="L29" s="86">
        <f>SUBTOTAL(9,L22:L28)</f>
        <v>37.75</v>
      </c>
      <c r="M29" s="80"/>
      <c r="N29" s="84"/>
      <c r="O29" s="84"/>
      <c r="P29" s="87">
        <f>SUBTOTAL(9,L14:L28)</f>
        <v>60</v>
      </c>
      <c r="Q29" s="87">
        <f>SUBTOTAL(9,L14:L28)</f>
        <v>60</v>
      </c>
      <c r="R29" s="58">
        <f>SUBTOTAL(9,R22:R28)</f>
        <v>40</v>
      </c>
      <c r="S29" s="87">
        <f>SUBTOTAL(9,R14:R28)</f>
        <v>64</v>
      </c>
    </row>
    <row r="30" spans="2:19" ht="21.95" customHeight="1" x14ac:dyDescent="0.15">
      <c r="B30" s="160">
        <f>D30</f>
        <v>42779</v>
      </c>
      <c r="C30" s="161"/>
      <c r="D30" s="77">
        <f>IF($K$6="","",IF(D28="","",IF(D28+1&gt;$K$7,"",D28+1)))</f>
        <v>42779</v>
      </c>
      <c r="E30" s="78">
        <f t="shared" ref="E30:E32" si="15">+(H30-F30)*24</f>
        <v>10.25</v>
      </c>
      <c r="F30" s="162">
        <v>0.30208333333333331</v>
      </c>
      <c r="G30" s="163"/>
      <c r="H30" s="164">
        <v>0.72916666666666663</v>
      </c>
      <c r="I30" s="165"/>
      <c r="J30" s="166"/>
      <c r="K30" s="167"/>
      <c r="L30" s="83">
        <f t="shared" ref="L30:L35" si="16">IF(SUM(E30-J30)&gt;24,"You've entered more than 24 hours.",SUM(E30-J30))</f>
        <v>10.25</v>
      </c>
      <c r="M30" s="80"/>
      <c r="N30" s="40" t="s">
        <v>42</v>
      </c>
      <c r="O30" s="84" t="s">
        <v>42</v>
      </c>
      <c r="R30" s="58">
        <f t="shared" ref="R30:R36" si="17">IF(ISERR(MONTH(D30)),0,IF(MONTH(D30)&lt;&gt;MONTH(K$7),0,IF(AND(WEEKDAY(D30)&lt;&gt;1,WEEKDAY(D30)&lt;&gt;7),8,0)))</f>
        <v>8</v>
      </c>
    </row>
    <row r="31" spans="2:19" ht="21.95" customHeight="1" x14ac:dyDescent="0.15">
      <c r="B31" s="160">
        <f t="shared" ref="B31:B36" si="18">D31</f>
        <v>42780</v>
      </c>
      <c r="C31" s="161"/>
      <c r="D31" s="77">
        <f t="shared" ref="D31:D60" si="19">IF($K$6="","",IF(D30="","",IF(D30+1&gt;$K$7,"",D30+1)))</f>
        <v>42780</v>
      </c>
      <c r="E31" s="78">
        <f t="shared" si="15"/>
        <v>10.500000000000002</v>
      </c>
      <c r="F31" s="162">
        <v>0.30208333333333331</v>
      </c>
      <c r="G31" s="163"/>
      <c r="H31" s="164">
        <v>0.73958333333333337</v>
      </c>
      <c r="I31" s="165"/>
      <c r="J31" s="166"/>
      <c r="K31" s="167"/>
      <c r="L31" s="83">
        <f t="shared" si="16"/>
        <v>10.500000000000002</v>
      </c>
      <c r="M31" s="80"/>
      <c r="N31" s="40" t="s">
        <v>42</v>
      </c>
      <c r="O31" s="84" t="s">
        <v>42</v>
      </c>
      <c r="R31" s="58">
        <f t="shared" si="17"/>
        <v>8</v>
      </c>
    </row>
    <row r="32" spans="2:19" ht="21.95" customHeight="1" x14ac:dyDescent="0.15">
      <c r="B32" s="160">
        <f t="shared" si="18"/>
        <v>42781</v>
      </c>
      <c r="C32" s="161"/>
      <c r="D32" s="77">
        <f t="shared" si="19"/>
        <v>42781</v>
      </c>
      <c r="E32" s="78">
        <f t="shared" si="15"/>
        <v>8.75</v>
      </c>
      <c r="F32" s="162">
        <v>0.30208333333333331</v>
      </c>
      <c r="G32" s="163"/>
      <c r="H32" s="164">
        <v>0.66666666666666663</v>
      </c>
      <c r="I32" s="165"/>
      <c r="J32" s="166">
        <v>1</v>
      </c>
      <c r="K32" s="167"/>
      <c r="L32" s="83">
        <f t="shared" si="16"/>
        <v>7.75</v>
      </c>
      <c r="M32" s="80"/>
      <c r="N32" s="40" t="s">
        <v>42</v>
      </c>
      <c r="O32" s="84" t="s">
        <v>42</v>
      </c>
      <c r="R32" s="58">
        <f t="shared" si="17"/>
        <v>8</v>
      </c>
    </row>
    <row r="33" spans="2:19" ht="21.95" customHeight="1" x14ac:dyDescent="0.15">
      <c r="B33" s="160">
        <f t="shared" si="18"/>
        <v>42782</v>
      </c>
      <c r="C33" s="161"/>
      <c r="D33" s="77">
        <f t="shared" si="19"/>
        <v>42782</v>
      </c>
      <c r="E33" s="78">
        <f t="shared" si="9"/>
        <v>11.5</v>
      </c>
      <c r="F33" s="162">
        <v>0.27083333333333331</v>
      </c>
      <c r="G33" s="163"/>
      <c r="H33" s="164">
        <v>0.75</v>
      </c>
      <c r="I33" s="165"/>
      <c r="J33" s="166">
        <f>(TIMEVALUE("1:00:00 PM")-TIMEVALUE("9:45:00 am"))*24</f>
        <v>3.2499999999999991</v>
      </c>
      <c r="K33" s="167"/>
      <c r="L33" s="83">
        <f t="shared" si="16"/>
        <v>8.25</v>
      </c>
      <c r="M33" s="80"/>
      <c r="N33" s="40" t="s">
        <v>42</v>
      </c>
      <c r="O33" s="84" t="s">
        <v>42</v>
      </c>
      <c r="R33" s="58">
        <f t="shared" si="17"/>
        <v>8</v>
      </c>
    </row>
    <row r="34" spans="2:19" ht="21.95" customHeight="1" x14ac:dyDescent="0.15">
      <c r="B34" s="160">
        <f t="shared" si="18"/>
        <v>42783</v>
      </c>
      <c r="C34" s="161"/>
      <c r="D34" s="77">
        <f t="shared" si="19"/>
        <v>42783</v>
      </c>
      <c r="E34" s="78">
        <f t="shared" si="9"/>
        <v>2.25</v>
      </c>
      <c r="F34" s="162">
        <v>0.33333333333333331</v>
      </c>
      <c r="G34" s="163"/>
      <c r="H34" s="164">
        <v>0.42708333333333331</v>
      </c>
      <c r="I34" s="165"/>
      <c r="J34" s="166"/>
      <c r="K34" s="167"/>
      <c r="L34" s="83">
        <f t="shared" si="16"/>
        <v>2.25</v>
      </c>
      <c r="M34" s="80"/>
      <c r="N34" s="40" t="s">
        <v>42</v>
      </c>
      <c r="O34" s="84" t="s">
        <v>42</v>
      </c>
      <c r="R34" s="58">
        <f t="shared" si="17"/>
        <v>8</v>
      </c>
    </row>
    <row r="35" spans="2:19" ht="21.95" customHeight="1" x14ac:dyDescent="0.15">
      <c r="B35" s="160">
        <f t="shared" si="18"/>
        <v>42784</v>
      </c>
      <c r="C35" s="161"/>
      <c r="D35" s="77">
        <f t="shared" si="19"/>
        <v>42784</v>
      </c>
      <c r="E35" s="78">
        <f t="shared" si="9"/>
        <v>0</v>
      </c>
      <c r="F35" s="162"/>
      <c r="G35" s="163"/>
      <c r="H35" s="164"/>
      <c r="I35" s="165"/>
      <c r="J35" s="166"/>
      <c r="K35" s="167"/>
      <c r="L35" s="83">
        <f t="shared" si="16"/>
        <v>0</v>
      </c>
      <c r="M35" s="80"/>
      <c r="N35" s="84"/>
      <c r="O35" s="84"/>
      <c r="R35" s="58">
        <f t="shared" si="17"/>
        <v>0</v>
      </c>
    </row>
    <row r="36" spans="2:19" ht="21.95" customHeight="1" x14ac:dyDescent="0.15">
      <c r="B36" s="160">
        <f t="shared" si="18"/>
        <v>42785</v>
      </c>
      <c r="C36" s="161"/>
      <c r="D36" s="77">
        <f t="shared" si="19"/>
        <v>42785</v>
      </c>
      <c r="E36" s="78">
        <f t="shared" si="9"/>
        <v>0</v>
      </c>
      <c r="F36" s="162"/>
      <c r="G36" s="163"/>
      <c r="H36" s="164"/>
      <c r="I36" s="165"/>
      <c r="J36" s="166"/>
      <c r="K36" s="167"/>
      <c r="L36" s="83">
        <f t="shared" ref="L36" si="20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5" customHeight="1" x14ac:dyDescent="0.15">
      <c r="B37" s="116"/>
      <c r="C37" s="85" t="s">
        <v>40</v>
      </c>
      <c r="D37" s="77"/>
      <c r="E37" s="115">
        <f>SUBTOTAL(9,E30:E36)</f>
        <v>43.25</v>
      </c>
      <c r="F37" s="174"/>
      <c r="G37" s="175"/>
      <c r="H37" s="176"/>
      <c r="I37" s="176"/>
      <c r="J37" s="174">
        <f>SUBTOTAL(9,J30:J36)</f>
        <v>4.2499999999999991</v>
      </c>
      <c r="K37" s="175"/>
      <c r="L37" s="86">
        <f>SUBTOTAL(9,L30:L36)</f>
        <v>39</v>
      </c>
      <c r="M37" s="80"/>
      <c r="N37" s="84"/>
      <c r="O37" s="84"/>
      <c r="P37" s="87">
        <f>SUBTOTAL(9,L30:L36)</f>
        <v>39</v>
      </c>
      <c r="Q37" s="87">
        <f>SUBTOTAL(9,L14:L36)</f>
        <v>99</v>
      </c>
      <c r="R37" s="58">
        <f>SUBTOTAL(9,R30:R36)</f>
        <v>40</v>
      </c>
      <c r="S37" s="87">
        <f>SUBTOTAL(9,R14:R36)</f>
        <v>104</v>
      </c>
    </row>
    <row r="38" spans="2:19" ht="21.95" customHeight="1" x14ac:dyDescent="0.15">
      <c r="B38" s="160">
        <f>D38</f>
        <v>42786</v>
      </c>
      <c r="C38" s="161"/>
      <c r="D38" s="77">
        <f>IF($K$6="","",IF(D36="","",IF(D36+1&gt;$K$7,"",D36+1)))</f>
        <v>42786</v>
      </c>
      <c r="E38" s="78">
        <f t="shared" si="9"/>
        <v>0</v>
      </c>
      <c r="F38" s="128"/>
      <c r="G38" s="129"/>
      <c r="H38" s="136"/>
      <c r="I38" s="137"/>
      <c r="J38" s="130"/>
      <c r="K38" s="131"/>
      <c r="L38" s="83">
        <f t="shared" ref="L38:L44" si="21">IF(SUM(E38-J38)&gt;24,"You've entered more than 24 hours.",SUM(E38-J38))</f>
        <v>0</v>
      </c>
      <c r="M38" s="41" t="s">
        <v>84</v>
      </c>
      <c r="N38" s="40" t="s">
        <v>42</v>
      </c>
      <c r="O38" s="40" t="s">
        <v>42</v>
      </c>
      <c r="R38" s="58">
        <f t="shared" ref="R38:R44" si="22">IF(ISERR(MONTH(D38)),0,IF(MONTH(D38)&lt;&gt;MONTH(K$7),0,IF(AND(WEEKDAY(D38)&lt;&gt;1,WEEKDAY(D38)&lt;&gt;7),8,0)))</f>
        <v>8</v>
      </c>
    </row>
    <row r="39" spans="2:19" ht="21.95" customHeight="1" x14ac:dyDescent="0.15">
      <c r="B39" s="160">
        <f t="shared" ref="B39:B44" si="23">D39</f>
        <v>42787</v>
      </c>
      <c r="C39" s="161"/>
      <c r="D39" s="77">
        <f t="shared" si="19"/>
        <v>42787</v>
      </c>
      <c r="E39" s="78">
        <f t="shared" si="9"/>
        <v>8.5</v>
      </c>
      <c r="F39" s="128">
        <v>0.34375</v>
      </c>
      <c r="G39" s="129"/>
      <c r="H39" s="136">
        <v>0.69791666666666663</v>
      </c>
      <c r="I39" s="137"/>
      <c r="J39" s="130">
        <v>1</v>
      </c>
      <c r="K39" s="131"/>
      <c r="L39" s="83">
        <f t="shared" si="21"/>
        <v>7.5</v>
      </c>
      <c r="M39" s="41"/>
      <c r="N39" s="40" t="s">
        <v>42</v>
      </c>
      <c r="O39" s="40" t="s">
        <v>42</v>
      </c>
      <c r="R39" s="58">
        <f t="shared" si="22"/>
        <v>8</v>
      </c>
    </row>
    <row r="40" spans="2:19" ht="21.95" customHeight="1" x14ac:dyDescent="0.15">
      <c r="B40" s="160">
        <f t="shared" si="23"/>
        <v>42788</v>
      </c>
      <c r="C40" s="161"/>
      <c r="D40" s="77">
        <f t="shared" si="19"/>
        <v>42788</v>
      </c>
      <c r="E40" s="78">
        <f t="shared" si="9"/>
        <v>8.2499999999999982</v>
      </c>
      <c r="F40" s="128">
        <v>0.32291666666666669</v>
      </c>
      <c r="G40" s="129"/>
      <c r="H40" s="136">
        <v>0.66666666666666663</v>
      </c>
      <c r="I40" s="137"/>
      <c r="J40" s="130">
        <v>1.5</v>
      </c>
      <c r="K40" s="131"/>
      <c r="L40" s="83">
        <f t="shared" si="21"/>
        <v>6.7499999999999982</v>
      </c>
      <c r="M40" s="41"/>
      <c r="N40" s="40" t="s">
        <v>42</v>
      </c>
      <c r="O40" s="40" t="s">
        <v>42</v>
      </c>
      <c r="R40" s="58">
        <f t="shared" si="22"/>
        <v>8</v>
      </c>
    </row>
    <row r="41" spans="2:19" ht="21.95" customHeight="1" x14ac:dyDescent="0.15">
      <c r="B41" s="160">
        <f t="shared" si="23"/>
        <v>42789</v>
      </c>
      <c r="C41" s="161"/>
      <c r="D41" s="77">
        <f t="shared" si="19"/>
        <v>42789</v>
      </c>
      <c r="E41" s="78">
        <f t="shared" si="9"/>
        <v>8.75</v>
      </c>
      <c r="F41" s="128">
        <v>0.3125</v>
      </c>
      <c r="G41" s="129"/>
      <c r="H41" s="136">
        <v>0.67708333333333337</v>
      </c>
      <c r="I41" s="137"/>
      <c r="J41" s="130"/>
      <c r="K41" s="131"/>
      <c r="L41" s="83">
        <f t="shared" si="21"/>
        <v>8.75</v>
      </c>
      <c r="M41" s="41"/>
      <c r="N41" s="40" t="s">
        <v>42</v>
      </c>
      <c r="O41" s="40" t="s">
        <v>42</v>
      </c>
      <c r="R41" s="58">
        <f t="shared" si="22"/>
        <v>8</v>
      </c>
    </row>
    <row r="42" spans="2:19" ht="21.95" customHeight="1" x14ac:dyDescent="0.15">
      <c r="B42" s="160">
        <f t="shared" si="23"/>
        <v>42790</v>
      </c>
      <c r="C42" s="161"/>
      <c r="D42" s="77">
        <f t="shared" si="19"/>
        <v>42790</v>
      </c>
      <c r="E42" s="78">
        <f t="shared" si="9"/>
        <v>8.5</v>
      </c>
      <c r="F42" s="162">
        <v>0.3125</v>
      </c>
      <c r="G42" s="163"/>
      <c r="H42" s="164">
        <v>0.66666666666666663</v>
      </c>
      <c r="I42" s="165"/>
      <c r="J42" s="166"/>
      <c r="K42" s="167"/>
      <c r="L42" s="83">
        <f t="shared" si="21"/>
        <v>8.5</v>
      </c>
      <c r="M42" s="41"/>
      <c r="N42" s="40" t="s">
        <v>42</v>
      </c>
      <c r="O42" s="40" t="s">
        <v>42</v>
      </c>
      <c r="R42" s="58">
        <f t="shared" si="22"/>
        <v>8</v>
      </c>
    </row>
    <row r="43" spans="2:19" ht="21.95" customHeight="1" x14ac:dyDescent="0.15">
      <c r="B43" s="160">
        <f t="shared" si="23"/>
        <v>42791</v>
      </c>
      <c r="C43" s="161"/>
      <c r="D43" s="77">
        <f t="shared" si="19"/>
        <v>42791</v>
      </c>
      <c r="E43" s="78">
        <f t="shared" si="9"/>
        <v>0</v>
      </c>
      <c r="F43" s="162"/>
      <c r="G43" s="163"/>
      <c r="H43" s="164"/>
      <c r="I43" s="165"/>
      <c r="J43" s="166"/>
      <c r="K43" s="167"/>
      <c r="L43" s="83">
        <f t="shared" si="21"/>
        <v>0</v>
      </c>
      <c r="M43" s="80"/>
      <c r="N43" s="84"/>
      <c r="O43" s="84"/>
      <c r="R43" s="58">
        <f t="shared" si="22"/>
        <v>0</v>
      </c>
    </row>
    <row r="44" spans="2:19" ht="21.95" customHeight="1" x14ac:dyDescent="0.15">
      <c r="B44" s="160">
        <f t="shared" si="23"/>
        <v>42792</v>
      </c>
      <c r="C44" s="161"/>
      <c r="D44" s="77">
        <f t="shared" si="19"/>
        <v>42792</v>
      </c>
      <c r="E44" s="78">
        <f t="shared" si="9"/>
        <v>0</v>
      </c>
      <c r="F44" s="162"/>
      <c r="G44" s="163"/>
      <c r="H44" s="164"/>
      <c r="I44" s="165"/>
      <c r="J44" s="166"/>
      <c r="K44" s="167"/>
      <c r="L44" s="83">
        <f t="shared" si="21"/>
        <v>0</v>
      </c>
      <c r="M44" s="80"/>
      <c r="N44" s="84"/>
      <c r="O44" s="84"/>
      <c r="R44" s="58">
        <f t="shared" si="22"/>
        <v>0</v>
      </c>
    </row>
    <row r="45" spans="2:19" ht="21.95" customHeight="1" x14ac:dyDescent="0.15">
      <c r="B45" s="116"/>
      <c r="C45" s="85" t="s">
        <v>40</v>
      </c>
      <c r="D45" s="77"/>
      <c r="E45" s="115">
        <f>SUBTOTAL(9,E38:E44)</f>
        <v>34</v>
      </c>
      <c r="F45" s="174"/>
      <c r="G45" s="175"/>
      <c r="H45" s="176"/>
      <c r="I45" s="176"/>
      <c r="J45" s="174"/>
      <c r="K45" s="175"/>
      <c r="L45" s="86">
        <f>SUBTOTAL(9,L38:L44)</f>
        <v>31.5</v>
      </c>
      <c r="M45" s="80"/>
      <c r="N45" s="84"/>
      <c r="O45" s="84"/>
      <c r="P45" s="87">
        <f>SUBTOTAL(9,L30:L44)</f>
        <v>70.5</v>
      </c>
      <c r="Q45" s="87">
        <f>SUBTOTAL(9,L14:L44)</f>
        <v>130.5</v>
      </c>
      <c r="R45" s="58">
        <f>SUBTOTAL(9,R38:R44)</f>
        <v>40</v>
      </c>
      <c r="S45" s="87">
        <f>SUBTOTAL(9,R14:R44)</f>
        <v>144</v>
      </c>
    </row>
    <row r="46" spans="2:19" ht="21.95" customHeight="1" x14ac:dyDescent="0.15">
      <c r="B46" s="160">
        <f>D46</f>
        <v>42793</v>
      </c>
      <c r="C46" s="182"/>
      <c r="D46" s="77">
        <f>IF($K$6="","",IF(D44="","",IF(D44+1&gt;$K$7,"",D44+1)))</f>
        <v>42793</v>
      </c>
      <c r="E46" s="78">
        <f t="shared" ref="E46:E52" si="24">+(H46-F46)*24</f>
        <v>9</v>
      </c>
      <c r="F46" s="162">
        <v>0.3125</v>
      </c>
      <c r="G46" s="163"/>
      <c r="H46" s="164">
        <v>0.6875</v>
      </c>
      <c r="I46" s="165"/>
      <c r="J46" s="166">
        <v>1.25</v>
      </c>
      <c r="K46" s="167"/>
      <c r="L46" s="83">
        <f t="shared" ref="L46:L52" si="25">IF(SUM(E46-J46)&gt;24,"You've entered more than 24 hours.",SUM(E46-J46))</f>
        <v>7.75</v>
      </c>
      <c r="M46" s="80"/>
      <c r="N46" s="81" t="s">
        <v>42</v>
      </c>
      <c r="O46" s="81" t="s">
        <v>42</v>
      </c>
      <c r="R46" s="58">
        <f t="shared" ref="R46:R52" si="26">IF(ISERR(MONTH(D46)),0,IF(MONTH(D46)&lt;&gt;MONTH(K$7),0,IF(AND(WEEKDAY(D46)&lt;&gt;1,WEEKDAY(D46)&lt;&gt;7),8,0)))</f>
        <v>8</v>
      </c>
    </row>
    <row r="47" spans="2:19" ht="21.95" customHeight="1" x14ac:dyDescent="0.15">
      <c r="B47" s="160">
        <f t="shared" ref="B47:B52" si="27">D47</f>
        <v>42794</v>
      </c>
      <c r="C47" s="182"/>
      <c r="D47" s="77">
        <f t="shared" si="19"/>
        <v>42794</v>
      </c>
      <c r="E47" s="78">
        <f t="shared" si="24"/>
        <v>8.5</v>
      </c>
      <c r="F47" s="162">
        <v>0.3125</v>
      </c>
      <c r="G47" s="163"/>
      <c r="H47" s="164">
        <v>0.66666666666666663</v>
      </c>
      <c r="I47" s="165"/>
      <c r="J47" s="166"/>
      <c r="K47" s="167"/>
      <c r="L47" s="83">
        <f t="shared" si="25"/>
        <v>8.5</v>
      </c>
      <c r="M47" s="80"/>
      <c r="N47" s="84" t="s">
        <v>42</v>
      </c>
      <c r="O47" s="84" t="s">
        <v>42</v>
      </c>
      <c r="R47" s="58">
        <f t="shared" si="26"/>
        <v>8</v>
      </c>
    </row>
    <row r="48" spans="2:19" ht="21.95" customHeight="1" x14ac:dyDescent="0.15">
      <c r="B48" s="160" t="str">
        <f t="shared" si="27"/>
        <v/>
      </c>
      <c r="C48" s="182"/>
      <c r="D48" s="77" t="str">
        <f t="shared" si="19"/>
        <v/>
      </c>
      <c r="E48" s="78">
        <f t="shared" si="24"/>
        <v>0</v>
      </c>
      <c r="F48" s="162"/>
      <c r="G48" s="163"/>
      <c r="H48" s="164"/>
      <c r="I48" s="165"/>
      <c r="J48" s="177"/>
      <c r="K48" s="167"/>
      <c r="L48" s="83">
        <f t="shared" si="25"/>
        <v>0</v>
      </c>
      <c r="M48" s="80"/>
      <c r="N48" s="84"/>
      <c r="O48" s="84"/>
      <c r="R48" s="58">
        <f t="shared" si="26"/>
        <v>0</v>
      </c>
    </row>
    <row r="49" spans="2:19" ht="21.95" customHeight="1" x14ac:dyDescent="0.15">
      <c r="B49" s="160" t="str">
        <f t="shared" si="27"/>
        <v/>
      </c>
      <c r="C49" s="182"/>
      <c r="D49" s="77" t="str">
        <f t="shared" si="19"/>
        <v/>
      </c>
      <c r="E49" s="78">
        <f t="shared" si="24"/>
        <v>0</v>
      </c>
      <c r="F49" s="162"/>
      <c r="G49" s="163"/>
      <c r="H49" s="164"/>
      <c r="I49" s="165"/>
      <c r="J49" s="166"/>
      <c r="K49" s="167"/>
      <c r="L49" s="83">
        <f t="shared" si="25"/>
        <v>0</v>
      </c>
      <c r="M49" s="80"/>
      <c r="N49" s="84"/>
      <c r="O49" s="84"/>
      <c r="R49" s="58">
        <f t="shared" si="26"/>
        <v>0</v>
      </c>
    </row>
    <row r="50" spans="2:19" ht="21.95" customHeight="1" x14ac:dyDescent="0.15">
      <c r="B50" s="160" t="str">
        <f t="shared" si="27"/>
        <v/>
      </c>
      <c r="C50" s="182"/>
      <c r="D50" s="77" t="str">
        <f t="shared" si="19"/>
        <v/>
      </c>
      <c r="E50" s="78">
        <f t="shared" si="24"/>
        <v>0</v>
      </c>
      <c r="F50" s="162"/>
      <c r="G50" s="163"/>
      <c r="H50" s="164"/>
      <c r="I50" s="165"/>
      <c r="J50" s="166"/>
      <c r="K50" s="167"/>
      <c r="L50" s="83">
        <f t="shared" si="25"/>
        <v>0</v>
      </c>
      <c r="M50" s="80"/>
      <c r="N50" s="84"/>
      <c r="O50" s="84"/>
      <c r="R50" s="58">
        <f t="shared" si="26"/>
        <v>0</v>
      </c>
    </row>
    <row r="51" spans="2:19" ht="21.95" customHeight="1" x14ac:dyDescent="0.15">
      <c r="B51" s="160" t="str">
        <f t="shared" si="27"/>
        <v/>
      </c>
      <c r="C51" s="182"/>
      <c r="D51" s="77" t="str">
        <f t="shared" si="19"/>
        <v/>
      </c>
      <c r="E51" s="78">
        <f t="shared" si="24"/>
        <v>0</v>
      </c>
      <c r="F51" s="162"/>
      <c r="G51" s="163"/>
      <c r="H51" s="164"/>
      <c r="I51" s="165"/>
      <c r="J51" s="166"/>
      <c r="K51" s="167"/>
      <c r="L51" s="83">
        <f t="shared" si="25"/>
        <v>0</v>
      </c>
      <c r="M51" s="80"/>
      <c r="N51" s="84"/>
      <c r="O51" s="84"/>
      <c r="R51" s="58">
        <f t="shared" si="26"/>
        <v>0</v>
      </c>
    </row>
    <row r="52" spans="2:19" ht="21.95" customHeight="1" x14ac:dyDescent="0.15">
      <c r="B52" s="160" t="str">
        <f t="shared" si="27"/>
        <v/>
      </c>
      <c r="C52" s="182"/>
      <c r="D52" s="77" t="str">
        <f t="shared" si="19"/>
        <v/>
      </c>
      <c r="E52" s="78">
        <f t="shared" si="24"/>
        <v>0</v>
      </c>
      <c r="F52" s="162"/>
      <c r="G52" s="163"/>
      <c r="H52" s="164"/>
      <c r="I52" s="165"/>
      <c r="J52" s="166"/>
      <c r="K52" s="167"/>
      <c r="L52" s="83">
        <f t="shared" si="25"/>
        <v>0</v>
      </c>
      <c r="M52" s="80"/>
      <c r="N52" s="84"/>
      <c r="O52" s="84"/>
      <c r="R52" s="58">
        <f t="shared" si="26"/>
        <v>0</v>
      </c>
    </row>
    <row r="53" spans="2:19" ht="21.95" customHeight="1" x14ac:dyDescent="0.15">
      <c r="B53" s="116"/>
      <c r="C53" s="85" t="s">
        <v>40</v>
      </c>
      <c r="D53" s="77"/>
      <c r="E53" s="115">
        <f>SUBTOTAL(9,E46:E52)</f>
        <v>17.5</v>
      </c>
      <c r="F53" s="174"/>
      <c r="G53" s="175"/>
      <c r="H53" s="180"/>
      <c r="I53" s="181"/>
      <c r="J53" s="174"/>
      <c r="K53" s="175"/>
      <c r="L53" s="86">
        <f>SUBTOTAL(9,L46:L52)</f>
        <v>16.25</v>
      </c>
      <c r="M53" s="80"/>
      <c r="N53" s="84"/>
      <c r="O53" s="84"/>
      <c r="P53" s="87">
        <f>SUBTOTAL(9,L38:L52)</f>
        <v>47.75</v>
      </c>
      <c r="Q53" s="87">
        <f>SUBTOTAL(9,L22:L52)</f>
        <v>124.5</v>
      </c>
      <c r="R53" s="58">
        <f>SUBTOTAL(9,R46:R52)</f>
        <v>16</v>
      </c>
      <c r="S53" s="87">
        <f>SUBTOTAL(9,R22:R52)</f>
        <v>136</v>
      </c>
    </row>
    <row r="54" spans="2:19" ht="21.95" customHeight="1" x14ac:dyDescent="0.15">
      <c r="B54" s="160" t="str">
        <f>D54</f>
        <v/>
      </c>
      <c r="C54" s="182"/>
      <c r="D54" s="77" t="str">
        <f>IF($K$6="","",IF(D52="","",IF(D52+1&gt;$K$7,"",D52+1)))</f>
        <v/>
      </c>
      <c r="E54" s="78">
        <f t="shared" ref="E54:E60" si="28">+(H54-F54)*24</f>
        <v>0</v>
      </c>
      <c r="F54" s="162"/>
      <c r="G54" s="163"/>
      <c r="H54" s="164"/>
      <c r="I54" s="165"/>
      <c r="J54" s="166"/>
      <c r="K54" s="167"/>
      <c r="L54" s="83">
        <f t="shared" ref="L54:L60" si="29">IF(SUM(E54-J54)&gt;24,"You've entered more than 24 hours.",SUM(E54-J54))</f>
        <v>0</v>
      </c>
      <c r="M54" s="80"/>
      <c r="N54" s="81"/>
      <c r="O54" s="81"/>
      <c r="R54" s="58">
        <f t="shared" ref="R54:R60" si="30">IF(ISERR(MONTH(D54)),0,IF(MONTH(D54)&lt;&gt;MONTH(K$7),0,IF(AND(WEEKDAY(D54)&lt;&gt;1,WEEKDAY(D54)&lt;&gt;7),8,0)))</f>
        <v>0</v>
      </c>
    </row>
    <row r="55" spans="2:19" ht="21.95" customHeight="1" x14ac:dyDescent="0.15">
      <c r="B55" s="160" t="str">
        <f t="shared" ref="B55:B60" si="31">D55</f>
        <v/>
      </c>
      <c r="C55" s="182"/>
      <c r="D55" s="77" t="str">
        <f t="shared" si="19"/>
        <v/>
      </c>
      <c r="E55" s="78">
        <f t="shared" si="28"/>
        <v>0</v>
      </c>
      <c r="F55" s="162"/>
      <c r="G55" s="163"/>
      <c r="H55" s="164"/>
      <c r="I55" s="165"/>
      <c r="J55" s="166"/>
      <c r="K55" s="167"/>
      <c r="L55" s="83">
        <f t="shared" si="29"/>
        <v>0</v>
      </c>
      <c r="M55" s="80"/>
      <c r="N55" s="84"/>
      <c r="O55" s="84"/>
      <c r="R55" s="58">
        <f t="shared" si="30"/>
        <v>0</v>
      </c>
    </row>
    <row r="56" spans="2:19" ht="21.95" customHeight="1" x14ac:dyDescent="0.15">
      <c r="B56" s="160" t="str">
        <f t="shared" si="31"/>
        <v/>
      </c>
      <c r="C56" s="182"/>
      <c r="D56" s="77" t="str">
        <f t="shared" si="19"/>
        <v/>
      </c>
      <c r="E56" s="78">
        <f t="shared" si="28"/>
        <v>0</v>
      </c>
      <c r="F56" s="162"/>
      <c r="G56" s="163"/>
      <c r="H56" s="164"/>
      <c r="I56" s="165"/>
      <c r="J56" s="166"/>
      <c r="K56" s="167"/>
      <c r="L56" s="83">
        <f t="shared" si="29"/>
        <v>0</v>
      </c>
      <c r="M56" s="80"/>
      <c r="N56" s="84"/>
      <c r="O56" s="84"/>
      <c r="R56" s="58">
        <f t="shared" si="30"/>
        <v>0</v>
      </c>
    </row>
    <row r="57" spans="2:19" ht="21.95" customHeight="1" x14ac:dyDescent="0.15">
      <c r="B57" s="160" t="str">
        <f t="shared" si="31"/>
        <v/>
      </c>
      <c r="C57" s="161"/>
      <c r="D57" s="77" t="str">
        <f t="shared" si="19"/>
        <v/>
      </c>
      <c r="E57" s="78">
        <f t="shared" si="28"/>
        <v>0</v>
      </c>
      <c r="F57" s="162"/>
      <c r="G57" s="163"/>
      <c r="H57" s="164"/>
      <c r="I57" s="165"/>
      <c r="J57" s="166"/>
      <c r="K57" s="167"/>
      <c r="L57" s="83">
        <f t="shared" si="29"/>
        <v>0</v>
      </c>
      <c r="M57" s="80"/>
      <c r="N57" s="84"/>
      <c r="O57" s="84"/>
      <c r="R57" s="58">
        <f t="shared" si="30"/>
        <v>0</v>
      </c>
    </row>
    <row r="58" spans="2:19" ht="21.95" customHeight="1" x14ac:dyDescent="0.15">
      <c r="B58" s="160" t="str">
        <f t="shared" si="31"/>
        <v/>
      </c>
      <c r="C58" s="161"/>
      <c r="D58" s="77" t="str">
        <f t="shared" si="19"/>
        <v/>
      </c>
      <c r="E58" s="78">
        <f t="shared" si="28"/>
        <v>0</v>
      </c>
      <c r="F58" s="162"/>
      <c r="G58" s="163"/>
      <c r="H58" s="164"/>
      <c r="I58" s="165"/>
      <c r="J58" s="166"/>
      <c r="K58" s="167"/>
      <c r="L58" s="83">
        <f t="shared" si="29"/>
        <v>0</v>
      </c>
      <c r="M58" s="80"/>
      <c r="N58" s="84"/>
      <c r="O58" s="84"/>
      <c r="R58" s="58">
        <f t="shared" si="30"/>
        <v>0</v>
      </c>
    </row>
    <row r="59" spans="2:19" ht="21.95" customHeight="1" x14ac:dyDescent="0.15">
      <c r="B59" s="160" t="str">
        <f t="shared" si="31"/>
        <v/>
      </c>
      <c r="C59" s="161"/>
      <c r="D59" s="77" t="str">
        <f t="shared" si="19"/>
        <v/>
      </c>
      <c r="E59" s="78">
        <f t="shared" si="28"/>
        <v>0</v>
      </c>
      <c r="F59" s="162"/>
      <c r="G59" s="163"/>
      <c r="H59" s="164"/>
      <c r="I59" s="165"/>
      <c r="J59" s="166"/>
      <c r="K59" s="167"/>
      <c r="L59" s="83">
        <f t="shared" si="29"/>
        <v>0</v>
      </c>
      <c r="M59" s="80"/>
      <c r="N59" s="84"/>
      <c r="O59" s="84"/>
      <c r="R59" s="58">
        <f t="shared" si="30"/>
        <v>0</v>
      </c>
    </row>
    <row r="60" spans="2:19" ht="21.95" customHeight="1" x14ac:dyDescent="0.15">
      <c r="B60" s="160" t="str">
        <f t="shared" si="31"/>
        <v/>
      </c>
      <c r="C60" s="161"/>
      <c r="D60" s="77" t="str">
        <f t="shared" si="19"/>
        <v/>
      </c>
      <c r="E60" s="78">
        <f t="shared" si="28"/>
        <v>0</v>
      </c>
      <c r="F60" s="162"/>
      <c r="G60" s="163"/>
      <c r="H60" s="164"/>
      <c r="I60" s="165"/>
      <c r="J60" s="166"/>
      <c r="K60" s="167"/>
      <c r="L60" s="83">
        <f t="shared" si="29"/>
        <v>0</v>
      </c>
      <c r="M60" s="80"/>
      <c r="N60" s="84"/>
      <c r="O60" s="84"/>
      <c r="R60" s="58">
        <f t="shared" si="30"/>
        <v>0</v>
      </c>
    </row>
    <row r="61" spans="2:19" ht="21.95" customHeight="1" x14ac:dyDescent="0.15">
      <c r="B61" s="88"/>
      <c r="C61" s="85" t="s">
        <v>40</v>
      </c>
      <c r="D61" s="89"/>
      <c r="E61" s="115">
        <f>SUBTOTAL(9,E54:E60)</f>
        <v>0</v>
      </c>
      <c r="F61" s="174"/>
      <c r="G61" s="175"/>
      <c r="H61" s="180"/>
      <c r="I61" s="181"/>
      <c r="J61" s="174"/>
      <c r="K61" s="175"/>
      <c r="L61" s="86">
        <f>SUBTOTAL(9,L54:L60)</f>
        <v>0</v>
      </c>
      <c r="P61" s="87">
        <f>SUBTOTAL(9,L30:L60)</f>
        <v>86.75</v>
      </c>
      <c r="Q61" s="87">
        <f>SUBTOTAL(9,L14:L60)</f>
        <v>146.75</v>
      </c>
      <c r="R61" s="58">
        <f>SUBTOTAL(9,R54:R60)</f>
        <v>0</v>
      </c>
      <c r="S61" s="87">
        <f>SUBTOTAL(9,R14:R60)</f>
        <v>160</v>
      </c>
    </row>
    <row r="62" spans="2:19" ht="21.95" customHeight="1" x14ac:dyDescent="0.15">
      <c r="D62" s="90" t="s">
        <v>46</v>
      </c>
      <c r="E62" s="86">
        <f>SUBTOTAL(9,E14:E61)</f>
        <v>160.25</v>
      </c>
      <c r="F62" s="178"/>
      <c r="G62" s="179"/>
      <c r="H62" s="178"/>
      <c r="I62" s="179"/>
      <c r="J62" s="178">
        <f t="shared" ref="J62" si="32">SUBTOTAL(9,J14:J61)</f>
        <v>13.5</v>
      </c>
      <c r="K62" s="179"/>
      <c r="L62" s="86">
        <f t="shared" ref="L62" si="33">SUBTOTAL(9,L14:L61)</f>
        <v>146.75</v>
      </c>
      <c r="R62" s="58">
        <f>SUBTOTAL(9,R14:R61)</f>
        <v>160</v>
      </c>
    </row>
    <row r="63" spans="2:19" ht="21.95" customHeight="1" x14ac:dyDescent="0.15">
      <c r="D63" s="90" t="s">
        <v>47</v>
      </c>
      <c r="E63" s="33">
        <v>120</v>
      </c>
      <c r="F63" s="138"/>
      <c r="G63" s="139"/>
      <c r="H63" s="138"/>
      <c r="I63" s="139"/>
      <c r="J63" s="134">
        <f>-E63</f>
        <v>-120</v>
      </c>
      <c r="K63" s="135"/>
      <c r="L63" s="43"/>
    </row>
    <row r="64" spans="2:19" ht="21.95" customHeight="1" x14ac:dyDescent="0.15">
      <c r="D64" s="90" t="s">
        <v>48</v>
      </c>
      <c r="E64" s="111">
        <f>+E62*E63</f>
        <v>19230</v>
      </c>
      <c r="F64" s="125"/>
      <c r="G64" s="126"/>
      <c r="H64" s="149"/>
      <c r="I64" s="149"/>
      <c r="J64" s="125">
        <f>+J62*J63</f>
        <v>-1620</v>
      </c>
      <c r="K64" s="126"/>
      <c r="L64" s="111">
        <f>SUM(E64:J64)</f>
        <v>17610</v>
      </c>
      <c r="N64" s="87"/>
    </row>
    <row r="65" spans="2:12" ht="21.95" customHeight="1" x14ac:dyDescent="0.15">
      <c r="D65" s="90" t="s">
        <v>49</v>
      </c>
      <c r="E65" s="33">
        <v>120</v>
      </c>
      <c r="F65" s="138"/>
      <c r="G65" s="139"/>
      <c r="H65" s="138"/>
      <c r="I65" s="139"/>
      <c r="J65" s="134">
        <f>-E65</f>
        <v>-120</v>
      </c>
      <c r="K65" s="135"/>
      <c r="L65" s="26"/>
    </row>
    <row r="66" spans="2:12" ht="21.95" customHeight="1" x14ac:dyDescent="0.15">
      <c r="D66" s="90" t="s">
        <v>50</v>
      </c>
      <c r="E66" s="111">
        <f>+E62*E65</f>
        <v>19230</v>
      </c>
      <c r="F66" s="125"/>
      <c r="G66" s="126"/>
      <c r="H66" s="149"/>
      <c r="I66" s="149"/>
      <c r="J66" s="125">
        <f>+J62*J65</f>
        <v>-1620</v>
      </c>
      <c r="K66" s="126"/>
      <c r="L66" s="111">
        <f>SUM(E66:J66)</f>
        <v>17610</v>
      </c>
    </row>
    <row r="68" spans="2:12" ht="26.25" customHeight="1" x14ac:dyDescent="0.15">
      <c r="B68" s="91"/>
      <c r="C68" s="91"/>
      <c r="E68" s="159"/>
      <c r="F68" s="159"/>
      <c r="G68" s="159"/>
      <c r="H68" s="159"/>
      <c r="I68" s="159"/>
      <c r="J68" s="159"/>
      <c r="K68" s="159"/>
      <c r="L68" s="159"/>
    </row>
    <row r="69" spans="2:12" ht="17.100000000000001" customHeight="1" x14ac:dyDescent="0.15">
      <c r="E69" s="92" t="s">
        <v>51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15">
      <c r="E70" s="159"/>
      <c r="F70" s="159"/>
      <c r="G70" s="159"/>
      <c r="H70" s="159"/>
      <c r="I70" s="159"/>
      <c r="J70" s="159"/>
      <c r="K70" s="159"/>
      <c r="L70" s="159"/>
    </row>
    <row r="71" spans="2:12" ht="17.100000000000001" customHeight="1" x14ac:dyDescent="0.15">
      <c r="E71" s="92" t="s">
        <v>52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</mergeCells>
  <conditionalFormatting sqref="F16:K17 F19:K19 J18:K18">
    <cfRule type="expression" dxfId="92" priority="50" stopIfTrue="1">
      <formula>$N16&lt;&gt;"Y"</formula>
    </cfRule>
    <cfRule type="expression" dxfId="91" priority="51">
      <formula>$O16&lt;&gt;"Y"</formula>
    </cfRule>
  </conditionalFormatting>
  <conditionalFormatting sqref="F15:K15">
    <cfRule type="expression" dxfId="90" priority="48" stopIfTrue="1">
      <formula>$N15&lt;&gt;"Y"</formula>
    </cfRule>
    <cfRule type="expression" dxfId="89" priority="49">
      <formula>$O15&lt;&gt;"Y"</formula>
    </cfRule>
  </conditionalFormatting>
  <conditionalFormatting sqref="M19">
    <cfRule type="expression" dxfId="88" priority="46" stopIfTrue="1">
      <formula>$N19&lt;&gt;"Y"</formula>
    </cfRule>
    <cfRule type="expression" dxfId="87" priority="47">
      <formula>$O19&lt;&gt;"Y"</formula>
    </cfRule>
  </conditionalFormatting>
  <conditionalFormatting sqref="M14:M15">
    <cfRule type="expression" dxfId="86" priority="44" stopIfTrue="1">
      <formula>$N14&lt;&gt;"Y"</formula>
    </cfRule>
    <cfRule type="expression" dxfId="85" priority="45">
      <formula>$O14&lt;&gt;"Y"</formula>
    </cfRule>
  </conditionalFormatting>
  <conditionalFormatting sqref="M16">
    <cfRule type="expression" dxfId="84" priority="42" stopIfTrue="1">
      <formula>$N16&lt;&gt;"Y"</formula>
    </cfRule>
    <cfRule type="expression" dxfId="83" priority="43">
      <formula>$O16&lt;&gt;"Y"</formula>
    </cfRule>
  </conditionalFormatting>
  <conditionalFormatting sqref="F18:I18">
    <cfRule type="expression" dxfId="82" priority="40" stopIfTrue="1">
      <formula>$N18&lt;&gt;"Y"</formula>
    </cfRule>
    <cfRule type="expression" dxfId="81" priority="41">
      <formula>$O18&lt;&gt;"Y"</formula>
    </cfRule>
  </conditionalFormatting>
  <conditionalFormatting sqref="M17">
    <cfRule type="expression" dxfId="80" priority="38" stopIfTrue="1">
      <formula>$N17&lt;&gt;"Y"</formula>
    </cfRule>
    <cfRule type="expression" dxfId="79" priority="39">
      <formula>$O17&lt;&gt;"Y"</formula>
    </cfRule>
  </conditionalFormatting>
  <conditionalFormatting sqref="M18">
    <cfRule type="expression" dxfId="78" priority="36" stopIfTrue="1">
      <formula>$N18&lt;&gt;"Y"</formula>
    </cfRule>
    <cfRule type="expression" dxfId="77" priority="37">
      <formula>$O18&lt;&gt;"Y"</formula>
    </cfRule>
  </conditionalFormatting>
  <conditionalFormatting sqref="M22">
    <cfRule type="expression" dxfId="76" priority="32" stopIfTrue="1">
      <formula>$N22&lt;&gt;"Y"</formula>
    </cfRule>
    <cfRule type="expression" dxfId="75" priority="33">
      <formula>$O22&lt;&gt;"Y"</formula>
    </cfRule>
  </conditionalFormatting>
  <conditionalFormatting sqref="M23">
    <cfRule type="expression" dxfId="74" priority="30" stopIfTrue="1">
      <formula>$N23&lt;&gt;"Y"</formula>
    </cfRule>
    <cfRule type="expression" dxfId="73" priority="31">
      <formula>$O23&lt;&gt;"Y"</formula>
    </cfRule>
  </conditionalFormatting>
  <conditionalFormatting sqref="M24">
    <cfRule type="expression" dxfId="72" priority="28" stopIfTrue="1">
      <formula>$N24&lt;&gt;"Y"</formula>
    </cfRule>
    <cfRule type="expression" dxfId="71" priority="29">
      <formula>$O24&lt;&gt;"Y"</formula>
    </cfRule>
  </conditionalFormatting>
  <conditionalFormatting sqref="M25">
    <cfRule type="expression" dxfId="70" priority="26" stopIfTrue="1">
      <formula>$N25&lt;&gt;"Y"</formula>
    </cfRule>
    <cfRule type="expression" dxfId="69" priority="27">
      <formula>$O25&lt;&gt;"Y"</formula>
    </cfRule>
  </conditionalFormatting>
  <conditionalFormatting sqref="M26">
    <cfRule type="expression" dxfId="68" priority="24" stopIfTrue="1">
      <formula>$N26&lt;&gt;"Y"</formula>
    </cfRule>
    <cfRule type="expression" dxfId="67" priority="25">
      <formula>$O26&lt;&gt;"Y"</formula>
    </cfRule>
  </conditionalFormatting>
  <conditionalFormatting sqref="F34:K34">
    <cfRule type="expression" dxfId="66" priority="22" stopIfTrue="1">
      <formula>$N34&lt;&gt;"Y"</formula>
    </cfRule>
    <cfRule type="expression" dxfId="65" priority="23">
      <formula>$O34&lt;&gt;"Y"</formula>
    </cfRule>
  </conditionalFormatting>
  <conditionalFormatting sqref="M42">
    <cfRule type="expression" dxfId="64" priority="20" stopIfTrue="1">
      <formula>$N42&lt;&gt;"Y"</formula>
    </cfRule>
    <cfRule type="expression" dxfId="63" priority="21">
      <formula>$O42&lt;&gt;"Y"</formula>
    </cfRule>
  </conditionalFormatting>
  <conditionalFormatting sqref="M38:M41">
    <cfRule type="expression" dxfId="62" priority="18" stopIfTrue="1">
      <formula>$N38&lt;&gt;"Y"</formula>
    </cfRule>
    <cfRule type="expression" dxfId="61" priority="19">
      <formula>$O38&lt;&gt;"Y"</formula>
    </cfRule>
  </conditionalFormatting>
  <conditionalFormatting sqref="J38:K38 J41:K41">
    <cfRule type="expression" dxfId="60" priority="16" stopIfTrue="1">
      <formula>$N38&lt;&gt;"Y"</formula>
    </cfRule>
    <cfRule type="expression" dxfId="59" priority="17">
      <formula>$O38&lt;&gt;"Y"</formula>
    </cfRule>
  </conditionalFormatting>
  <conditionalFormatting sqref="F38:I38 F41:I41">
    <cfRule type="expression" dxfId="58" priority="14" stopIfTrue="1">
      <formula>$N38&lt;&gt;"Y"</formula>
    </cfRule>
    <cfRule type="expression" dxfId="57" priority="15">
      <formula>$O38&lt;&gt;"Y"</formula>
    </cfRule>
  </conditionalFormatting>
  <conditionalFormatting sqref="F22:K26">
    <cfRule type="expression" dxfId="56" priority="12" stopIfTrue="1">
      <formula>$N22&lt;&gt;"Y"</formula>
    </cfRule>
    <cfRule type="expression" dxfId="55" priority="13">
      <formula>$O22&lt;&gt;"Y"</formula>
    </cfRule>
  </conditionalFormatting>
  <conditionalFormatting sqref="F30:K33">
    <cfRule type="expression" dxfId="54" priority="10" stopIfTrue="1">
      <formula>$N30&lt;&gt;"Y"</formula>
    </cfRule>
    <cfRule type="expression" dxfId="53" priority="11">
      <formula>$O30&lt;&gt;"Y"</formula>
    </cfRule>
  </conditionalFormatting>
  <conditionalFormatting sqref="J40:K40">
    <cfRule type="expression" dxfId="52" priority="8" stopIfTrue="1">
      <formula>$N40&lt;&gt;"Y"</formula>
    </cfRule>
    <cfRule type="expression" dxfId="51" priority="9">
      <formula>$O40&lt;&gt;"Y"</formula>
    </cfRule>
  </conditionalFormatting>
  <conditionalFormatting sqref="F40:I40">
    <cfRule type="expression" dxfId="50" priority="6" stopIfTrue="1">
      <formula>$N40&lt;&gt;"Y"</formula>
    </cfRule>
    <cfRule type="expression" dxfId="49" priority="7">
      <formula>$O40&lt;&gt;"Y"</formula>
    </cfRule>
  </conditionalFormatting>
  <conditionalFormatting sqref="J39:K39">
    <cfRule type="expression" dxfId="48" priority="4" stopIfTrue="1">
      <formula>$N39&lt;&gt;"Y"</formula>
    </cfRule>
    <cfRule type="expression" dxfId="47" priority="5">
      <formula>$O39&lt;&gt;"Y"</formula>
    </cfRule>
  </conditionalFormatting>
  <conditionalFormatting sqref="F39:I39">
    <cfRule type="expression" dxfId="46" priority="2" stopIfTrue="1">
      <formula>$N39&lt;&gt;"Y"</formula>
    </cfRule>
    <cfRule type="expression" dxfId="45" priority="3">
      <formula>$O39&lt;&gt;"Y"</formula>
    </cfRule>
  </conditionalFormatting>
  <conditionalFormatting sqref="E14:O60">
    <cfRule type="expression" dxfId="44" priority="1" stopIfTrue="1">
      <formula>AND(MONTH($D14)&lt;&gt;MONTH($K$7), NOT(ISBLANK($D14)))</formula>
    </cfRule>
  </conditionalFormatting>
  <conditionalFormatting sqref="E14:M60">
    <cfRule type="expression" dxfId="43" priority="52" stopIfTrue="1">
      <formula>AND($N14&lt;&gt;"Y",NOT(ISBLANK($D14)))</formula>
    </cfRule>
    <cfRule type="expression" dxfId="42" priority="53">
      <formula>AND($O14&lt;&gt;"Y",NOT(ISBLANK($D14)))</formula>
    </cfRule>
  </conditionalFormatting>
  <hyperlinks>
    <hyperlink ref="K11" r:id="rId1" xr:uid="{00000000-0004-0000-0600-000000000000}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6"/>
    <pageSetUpPr fitToPage="1"/>
  </sheetPr>
  <dimension ref="B2:S71"/>
  <sheetViews>
    <sheetView showGridLines="0" showZeros="0" zoomScaleNormal="100" workbookViewId="0" xr3:uid="{85D5C41F-068E-5C55-9968-509E7C2A5619}">
      <selection activeCell="F14" sqref="F14:G14"/>
    </sheetView>
  </sheetViews>
  <sheetFormatPr defaultColWidth="8.8984375" defaultRowHeight="14.25" x14ac:dyDescent="0.2"/>
  <cols>
    <col min="1" max="1" width="2.6953125" style="58" customWidth="1"/>
    <col min="2" max="2" width="11.32421875" style="58" customWidth="1"/>
    <col min="3" max="3" width="5.2578125" style="58" customWidth="1"/>
    <col min="4" max="4" width="13.88671875" style="58" customWidth="1"/>
    <col min="5" max="5" width="10.24609375" style="58" customWidth="1"/>
    <col min="6" max="6" width="9.3046875" style="58" customWidth="1"/>
    <col min="7" max="7" width="1.75" style="58" customWidth="1"/>
    <col min="8" max="8" width="9.3046875" style="58" customWidth="1"/>
    <col min="9" max="9" width="1.75" style="58" customWidth="1"/>
    <col min="10" max="10" width="6.7421875" style="58" customWidth="1"/>
    <col min="11" max="11" width="4.3125" style="58" customWidth="1"/>
    <col min="12" max="12" width="23.734375" style="58" customWidth="1"/>
    <col min="13" max="13" width="31.015625" style="58" bestFit="1" customWidth="1"/>
    <col min="14" max="15" width="12.67578125" style="58" customWidth="1"/>
    <col min="16" max="17" width="8.8984375" style="58"/>
    <col min="18" max="18" width="10.3828125" style="58" bestFit="1" customWidth="1"/>
    <col min="19" max="19" width="12.26953125" style="58" bestFit="1" customWidth="1"/>
    <col min="20" max="16384" width="8.8984375" style="58"/>
  </cols>
  <sheetData>
    <row r="2" spans="2:18" ht="27" x14ac:dyDescent="0.3">
      <c r="B2" s="57"/>
      <c r="C2" s="57"/>
      <c r="I2" s="59"/>
      <c r="J2" s="59"/>
      <c r="L2" s="60" t="s">
        <v>30</v>
      </c>
    </row>
    <row r="3" spans="2:18" ht="12.75" x14ac:dyDescent="0.15">
      <c r="B3" s="57"/>
      <c r="C3" s="57"/>
      <c r="I3" s="59"/>
      <c r="J3" s="59"/>
    </row>
    <row r="4" spans="2:18" ht="27" x14ac:dyDescent="0.15">
      <c r="B4" s="61"/>
      <c r="C4" s="62"/>
      <c r="I4" s="59"/>
      <c r="J4" s="59"/>
    </row>
    <row r="5" spans="2:18" s="64" customFormat="1" ht="12.75" x14ac:dyDescent="0.15">
      <c r="B5" s="63"/>
      <c r="C5" s="63"/>
      <c r="I5" s="65"/>
      <c r="J5" s="65"/>
    </row>
    <row r="6" spans="2:18" s="64" customFormat="1" ht="17.100000000000001" customHeight="1" x14ac:dyDescent="0.15">
      <c r="B6" s="66" t="s">
        <v>1</v>
      </c>
      <c r="C6" s="66"/>
      <c r="D6" s="156"/>
      <c r="E6" s="156"/>
      <c r="F6" s="67"/>
      <c r="G6" s="68" t="s">
        <v>2</v>
      </c>
      <c r="I6" s="68"/>
      <c r="J6" s="68"/>
      <c r="K6" s="157">
        <v>42795</v>
      </c>
      <c r="L6" s="157"/>
    </row>
    <row r="7" spans="2:18" s="64" customFormat="1" ht="17.100000000000001" customHeight="1" x14ac:dyDescent="0.15">
      <c r="B7" s="66" t="s">
        <v>3</v>
      </c>
      <c r="C7" s="66"/>
      <c r="D7" s="156"/>
      <c r="E7" s="156"/>
      <c r="F7" s="67"/>
      <c r="G7" s="68" t="s">
        <v>4</v>
      </c>
      <c r="I7" s="68"/>
      <c r="J7" s="68"/>
      <c r="K7" s="141">
        <f>EOMONTH(K6,0)</f>
        <v>42825</v>
      </c>
      <c r="L7" s="141"/>
    </row>
    <row r="8" spans="2:18" s="64" customFormat="1" ht="17.100000000000001" customHeight="1" x14ac:dyDescent="0.15">
      <c r="B8" s="66" t="s">
        <v>5</v>
      </c>
      <c r="C8" s="66"/>
      <c r="D8" s="156"/>
      <c r="E8" s="156"/>
      <c r="F8" s="67"/>
      <c r="G8" s="69"/>
      <c r="I8" s="70"/>
      <c r="J8" s="70"/>
      <c r="K8" s="71"/>
      <c r="L8" s="71"/>
    </row>
    <row r="9" spans="2:18" s="64" customFormat="1" ht="17.100000000000001" customHeight="1" x14ac:dyDescent="0.15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15">
      <c r="B10" s="68" t="s">
        <v>6</v>
      </c>
      <c r="C10" s="68"/>
      <c r="D10" s="158" t="s">
        <v>7</v>
      </c>
      <c r="E10" s="158"/>
      <c r="F10" s="72"/>
      <c r="G10" s="68" t="s">
        <v>8</v>
      </c>
      <c r="I10" s="68"/>
      <c r="J10" s="68"/>
      <c r="K10" s="159" t="s">
        <v>9</v>
      </c>
      <c r="L10" s="159"/>
    </row>
    <row r="11" spans="2:18" s="64" customFormat="1" ht="17.100000000000001" customHeight="1" x14ac:dyDescent="0.15">
      <c r="B11" s="68" t="s">
        <v>10</v>
      </c>
      <c r="C11" s="68"/>
      <c r="D11" s="168" t="s">
        <v>11</v>
      </c>
      <c r="E11" s="168"/>
      <c r="F11" s="72"/>
      <c r="G11" s="68" t="s">
        <v>12</v>
      </c>
      <c r="I11" s="68"/>
      <c r="J11" s="68"/>
      <c r="K11" s="119" t="s">
        <v>13</v>
      </c>
      <c r="L11" s="168"/>
    </row>
    <row r="12" spans="2:18" ht="18.75" customHeight="1" x14ac:dyDescent="0.15">
      <c r="D12" s="73"/>
    </row>
    <row r="13" spans="2:18" ht="30" customHeight="1" x14ac:dyDescent="0.15">
      <c r="B13" s="169" t="s">
        <v>31</v>
      </c>
      <c r="C13" s="170"/>
      <c r="D13" s="171"/>
      <c r="E13" s="117" t="s">
        <v>32</v>
      </c>
      <c r="F13" s="172" t="s">
        <v>33</v>
      </c>
      <c r="G13" s="172"/>
      <c r="H13" s="173" t="s">
        <v>34</v>
      </c>
      <c r="I13" s="173"/>
      <c r="J13" s="173" t="s">
        <v>35</v>
      </c>
      <c r="K13" s="173"/>
      <c r="L13" s="74" t="s">
        <v>36</v>
      </c>
      <c r="M13" s="75" t="s">
        <v>37</v>
      </c>
      <c r="N13" s="76" t="s">
        <v>38</v>
      </c>
      <c r="O13" s="76" t="s">
        <v>39</v>
      </c>
    </row>
    <row r="14" spans="2:18" ht="21.95" customHeight="1" x14ac:dyDescent="0.15">
      <c r="B14" s="160">
        <f>D14</f>
        <v>42793</v>
      </c>
      <c r="C14" s="161"/>
      <c r="D14" s="77">
        <f>IF($K$6="","",IF(WEEKDAY($K$6)&lt;&gt;2,K6-(WEEKDAY(K6)-2),K6))</f>
        <v>42793</v>
      </c>
      <c r="E14" s="78">
        <f t="shared" ref="E14:E20" si="0">+(H14-F14)*24</f>
        <v>0</v>
      </c>
      <c r="F14" s="162"/>
      <c r="G14" s="163"/>
      <c r="H14" s="164"/>
      <c r="I14" s="165"/>
      <c r="J14" s="166"/>
      <c r="K14" s="167"/>
      <c r="L14" s="79">
        <f t="shared" ref="L14" si="1">IF(SUM(E14-J14)&gt;24,"You've entered more than 24 hours.",SUM(E14-J14))</f>
        <v>0</v>
      </c>
      <c r="M14" s="80"/>
      <c r="N14" s="81"/>
      <c r="O14" s="40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5" customHeight="1" x14ac:dyDescent="0.15">
      <c r="B15" s="160">
        <f t="shared" ref="B15:B20" si="3">D15</f>
        <v>42794</v>
      </c>
      <c r="C15" s="161"/>
      <c r="D15" s="77">
        <f t="shared" ref="D15:D28" si="4">IF($K$6="","",IF(D14="","",IF(D14+1&gt;$K$7,"",D14+1)))</f>
        <v>42794</v>
      </c>
      <c r="E15" s="78">
        <f t="shared" si="0"/>
        <v>0</v>
      </c>
      <c r="F15" s="162"/>
      <c r="G15" s="163"/>
      <c r="H15" s="164"/>
      <c r="I15" s="165"/>
      <c r="J15" s="166"/>
      <c r="K15" s="167"/>
      <c r="L15" s="83">
        <f t="shared" ref="L15" si="5">IF(SUM(E15-J15)&gt;24,"You've entered more than 24 hours.",SUM(E15-J15))</f>
        <v>0</v>
      </c>
      <c r="M15" s="80"/>
      <c r="N15" s="84"/>
      <c r="O15" s="40"/>
      <c r="P15" s="82"/>
      <c r="R15" s="58">
        <f t="shared" si="2"/>
        <v>0</v>
      </c>
    </row>
    <row r="16" spans="2:18" ht="21.95" customHeight="1" x14ac:dyDescent="0.15">
      <c r="B16" s="160">
        <f t="shared" si="3"/>
        <v>42795</v>
      </c>
      <c r="C16" s="161"/>
      <c r="D16" s="77">
        <f t="shared" si="4"/>
        <v>42795</v>
      </c>
      <c r="E16" s="78">
        <f t="shared" si="0"/>
        <v>8.2499999999999982</v>
      </c>
      <c r="F16" s="128">
        <v>0.32291666666666669</v>
      </c>
      <c r="G16" s="129"/>
      <c r="H16" s="136">
        <v>0.66666666666666663</v>
      </c>
      <c r="I16" s="137"/>
      <c r="J16" s="130">
        <v>1.5</v>
      </c>
      <c r="K16" s="131"/>
      <c r="L16" s="83">
        <f t="shared" ref="L16:L19" si="6">IF(SUM(E16-J16)&gt;24,"You've entered more than 24 hours.",SUM(E16-J16))</f>
        <v>6.7499999999999982</v>
      </c>
      <c r="M16" s="80"/>
      <c r="N16" s="40" t="s">
        <v>42</v>
      </c>
      <c r="O16" s="40" t="s">
        <v>42</v>
      </c>
      <c r="P16" s="82"/>
      <c r="R16" s="58">
        <f>IF(ISERR(MONTH(D16)),0,IF(MONTH(D16)&lt;&gt;MONTH(K$7),0,IF(AND(WEEKDAY(D16)&lt;&gt;1,WEEKDAY(D16)&lt;&gt;7),8,0)))</f>
        <v>8</v>
      </c>
    </row>
    <row r="17" spans="2:19" ht="21.95" customHeight="1" x14ac:dyDescent="0.15">
      <c r="B17" s="160">
        <f t="shared" si="3"/>
        <v>42796</v>
      </c>
      <c r="C17" s="161"/>
      <c r="D17" s="77">
        <f t="shared" si="4"/>
        <v>42796</v>
      </c>
      <c r="E17" s="78">
        <f t="shared" si="0"/>
        <v>8.5</v>
      </c>
      <c r="F17" s="128">
        <v>0.3125</v>
      </c>
      <c r="G17" s="129"/>
      <c r="H17" s="136">
        <v>0.66666666666666663</v>
      </c>
      <c r="I17" s="137"/>
      <c r="J17" s="130"/>
      <c r="K17" s="131"/>
      <c r="L17" s="83">
        <f t="shared" si="6"/>
        <v>8.5</v>
      </c>
      <c r="M17" s="80"/>
      <c r="N17" s="40" t="s">
        <v>42</v>
      </c>
      <c r="O17" s="40" t="s">
        <v>42</v>
      </c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5" customHeight="1" x14ac:dyDescent="0.15">
      <c r="B18" s="160">
        <f t="shared" si="3"/>
        <v>42797</v>
      </c>
      <c r="C18" s="161"/>
      <c r="D18" s="77">
        <f t="shared" si="4"/>
        <v>42797</v>
      </c>
      <c r="E18" s="78">
        <f t="shared" si="0"/>
        <v>9.0000000000000018</v>
      </c>
      <c r="F18" s="128">
        <v>0.30208333333333331</v>
      </c>
      <c r="G18" s="129"/>
      <c r="H18" s="136">
        <v>0.67708333333333337</v>
      </c>
      <c r="I18" s="137"/>
      <c r="J18" s="130">
        <v>1</v>
      </c>
      <c r="K18" s="131"/>
      <c r="L18" s="83">
        <f t="shared" si="6"/>
        <v>8.0000000000000018</v>
      </c>
      <c r="M18" s="80"/>
      <c r="N18" s="40" t="s">
        <v>42</v>
      </c>
      <c r="O18" s="40" t="s">
        <v>42</v>
      </c>
      <c r="P18" s="82"/>
      <c r="R18" s="58">
        <f t="shared" si="7"/>
        <v>8</v>
      </c>
    </row>
    <row r="19" spans="2:19" ht="21.95" customHeight="1" x14ac:dyDescent="0.15">
      <c r="B19" s="160">
        <f t="shared" si="3"/>
        <v>42798</v>
      </c>
      <c r="C19" s="161"/>
      <c r="D19" s="77">
        <f t="shared" si="4"/>
        <v>42798</v>
      </c>
      <c r="E19" s="78">
        <f t="shared" si="0"/>
        <v>0</v>
      </c>
      <c r="F19" s="128"/>
      <c r="G19" s="129"/>
      <c r="H19" s="136"/>
      <c r="I19" s="137"/>
      <c r="J19" s="130"/>
      <c r="K19" s="131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5" customHeight="1" x14ac:dyDescent="0.15">
      <c r="B20" s="160">
        <f t="shared" si="3"/>
        <v>42799</v>
      </c>
      <c r="C20" s="161"/>
      <c r="D20" s="77">
        <f t="shared" si="4"/>
        <v>42799</v>
      </c>
      <c r="E20" s="78">
        <f t="shared" si="0"/>
        <v>0</v>
      </c>
      <c r="F20" s="162"/>
      <c r="G20" s="163"/>
      <c r="H20" s="164"/>
      <c r="I20" s="165"/>
      <c r="J20" s="166"/>
      <c r="K20" s="167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5" customHeight="1" x14ac:dyDescent="0.15">
      <c r="B21" s="85"/>
      <c r="C21" s="85" t="s">
        <v>40</v>
      </c>
      <c r="D21" s="77"/>
      <c r="E21" s="115">
        <f>SUBTOTAL(9,E14:E20)</f>
        <v>25.75</v>
      </c>
      <c r="F21" s="174"/>
      <c r="G21" s="175"/>
      <c r="H21" s="176"/>
      <c r="I21" s="176"/>
      <c r="J21" s="174">
        <f>SUBTOTAL(9,J14:J20)</f>
        <v>2.5</v>
      </c>
      <c r="K21" s="175"/>
      <c r="L21" s="86">
        <f>SUBTOTAL(9,L14:L20)</f>
        <v>23.25</v>
      </c>
      <c r="M21" s="80"/>
      <c r="N21" s="84"/>
      <c r="O21" s="84"/>
      <c r="P21" s="87"/>
      <c r="Q21" s="87">
        <f>SUBTOTAL(9,L14:L20)</f>
        <v>23.25</v>
      </c>
      <c r="R21" s="58">
        <f>SUBTOTAL(9,R14:R20)</f>
        <v>24</v>
      </c>
      <c r="S21" s="87">
        <f>SUBTOTAL(9,R14:R20)</f>
        <v>24</v>
      </c>
    </row>
    <row r="22" spans="2:19" ht="21.95" customHeight="1" x14ac:dyDescent="0.15">
      <c r="B22" s="160">
        <f>D22</f>
        <v>42800</v>
      </c>
      <c r="C22" s="161"/>
      <c r="D22" s="77">
        <f>IF($K$6="","",IF(D20="","",IF(D20+1&gt;$K$7,"",D20+1)))</f>
        <v>42800</v>
      </c>
      <c r="E22" s="78">
        <f t="shared" ref="E22:E28" si="9">+(H22-F22)*24</f>
        <v>0</v>
      </c>
      <c r="F22" s="128"/>
      <c r="G22" s="129"/>
      <c r="H22" s="136"/>
      <c r="I22" s="137"/>
      <c r="J22" s="130"/>
      <c r="K22" s="131"/>
      <c r="L22" s="83">
        <f t="shared" ref="L22:L24" si="10">IF(SUM(E22-J22)&gt;24,"You've entered more than 24 hours.",SUM(E22-J22))</f>
        <v>0</v>
      </c>
      <c r="M22" s="80" t="s">
        <v>85</v>
      </c>
      <c r="N22" s="40" t="s">
        <v>42</v>
      </c>
      <c r="O22" s="40" t="s">
        <v>42</v>
      </c>
      <c r="R22" s="58">
        <f t="shared" ref="R22:R27" si="11">IF(ISERR(MONTH(D22)),0,IF(MONTH(D22)&lt;&gt;MONTH(K$7),0,IF(AND(WEEKDAY(D22)&lt;&gt;1,WEEKDAY(D22)&lt;&gt;7),8,0)))</f>
        <v>8</v>
      </c>
    </row>
    <row r="23" spans="2:19" ht="21.95" customHeight="1" x14ac:dyDescent="0.15">
      <c r="B23" s="160">
        <f t="shared" ref="B23:B28" si="12">D23</f>
        <v>42801</v>
      </c>
      <c r="C23" s="161"/>
      <c r="D23" s="77">
        <f t="shared" si="4"/>
        <v>42801</v>
      </c>
      <c r="E23" s="78">
        <f t="shared" si="9"/>
        <v>0</v>
      </c>
      <c r="F23" s="128"/>
      <c r="G23" s="129"/>
      <c r="H23" s="136"/>
      <c r="I23" s="137"/>
      <c r="J23" s="130"/>
      <c r="K23" s="131"/>
      <c r="L23" s="83">
        <f t="shared" si="10"/>
        <v>0</v>
      </c>
      <c r="M23" s="80" t="s">
        <v>85</v>
      </c>
      <c r="N23" s="40" t="s">
        <v>42</v>
      </c>
      <c r="O23" s="40" t="s">
        <v>42</v>
      </c>
      <c r="R23" s="58">
        <f t="shared" si="11"/>
        <v>8</v>
      </c>
    </row>
    <row r="24" spans="2:19" ht="21.95" customHeight="1" x14ac:dyDescent="0.15">
      <c r="B24" s="160">
        <f t="shared" si="12"/>
        <v>42802</v>
      </c>
      <c r="C24" s="161"/>
      <c r="D24" s="77">
        <f>IF($K$6="","",IF(D23="","",IF(D23+1&gt;$K$7,"",D23+1)))</f>
        <v>42802</v>
      </c>
      <c r="E24" s="78">
        <f t="shared" si="9"/>
        <v>0</v>
      </c>
      <c r="F24" s="128"/>
      <c r="G24" s="129"/>
      <c r="H24" s="136"/>
      <c r="I24" s="137"/>
      <c r="J24" s="130"/>
      <c r="K24" s="131"/>
      <c r="L24" s="83">
        <f t="shared" si="10"/>
        <v>0</v>
      </c>
      <c r="M24" s="80" t="s">
        <v>85</v>
      </c>
      <c r="N24" s="40" t="s">
        <v>42</v>
      </c>
      <c r="O24" s="40" t="s">
        <v>42</v>
      </c>
      <c r="R24" s="58">
        <f t="shared" si="11"/>
        <v>8</v>
      </c>
    </row>
    <row r="25" spans="2:19" ht="21.95" customHeight="1" x14ac:dyDescent="0.15">
      <c r="B25" s="160">
        <f t="shared" si="12"/>
        <v>42803</v>
      </c>
      <c r="C25" s="161"/>
      <c r="D25" s="77">
        <f t="shared" si="4"/>
        <v>42803</v>
      </c>
      <c r="E25" s="78">
        <f t="shared" si="9"/>
        <v>8</v>
      </c>
      <c r="F25" s="128">
        <v>0.33333333333333331</v>
      </c>
      <c r="G25" s="129"/>
      <c r="H25" s="136">
        <v>0.66666666666666663</v>
      </c>
      <c r="I25" s="137"/>
      <c r="J25" s="130">
        <v>3.75</v>
      </c>
      <c r="K25" s="131"/>
      <c r="L25" s="83">
        <f t="shared" ref="L25:L27" si="13">IF(SUM(E25-J25)&gt;24,"You've entered more than 24 hours.",SUM(E25-J25))</f>
        <v>4.25</v>
      </c>
      <c r="M25" s="80"/>
      <c r="N25" s="40" t="s">
        <v>42</v>
      </c>
      <c r="O25" s="40" t="s">
        <v>42</v>
      </c>
      <c r="R25" s="58">
        <f t="shared" si="11"/>
        <v>8</v>
      </c>
    </row>
    <row r="26" spans="2:19" ht="21.95" customHeight="1" x14ac:dyDescent="0.15">
      <c r="B26" s="160">
        <f t="shared" si="12"/>
        <v>42804</v>
      </c>
      <c r="C26" s="161"/>
      <c r="D26" s="77">
        <f t="shared" si="4"/>
        <v>42804</v>
      </c>
      <c r="E26" s="78">
        <f t="shared" si="9"/>
        <v>8.5</v>
      </c>
      <c r="F26" s="128">
        <v>0.3125</v>
      </c>
      <c r="G26" s="129"/>
      <c r="H26" s="136">
        <v>0.66666666666666663</v>
      </c>
      <c r="I26" s="137"/>
      <c r="J26" s="130">
        <v>1.5</v>
      </c>
      <c r="K26" s="131"/>
      <c r="L26" s="83">
        <f t="shared" si="13"/>
        <v>7</v>
      </c>
      <c r="M26" s="80"/>
      <c r="N26" s="40" t="s">
        <v>42</v>
      </c>
      <c r="O26" s="40" t="s">
        <v>42</v>
      </c>
      <c r="R26" s="58">
        <f t="shared" si="11"/>
        <v>8</v>
      </c>
    </row>
    <row r="27" spans="2:19" ht="21.95" customHeight="1" x14ac:dyDescent="0.15">
      <c r="B27" s="160">
        <f t="shared" si="12"/>
        <v>42805</v>
      </c>
      <c r="C27" s="161"/>
      <c r="D27" s="77">
        <f t="shared" si="4"/>
        <v>42805</v>
      </c>
      <c r="E27" s="78">
        <f t="shared" si="9"/>
        <v>0</v>
      </c>
      <c r="F27" s="162"/>
      <c r="G27" s="163"/>
      <c r="H27" s="164"/>
      <c r="I27" s="165"/>
      <c r="J27" s="166"/>
      <c r="K27" s="167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5" customHeight="1" x14ac:dyDescent="0.15">
      <c r="B28" s="160">
        <f t="shared" si="12"/>
        <v>42806</v>
      </c>
      <c r="C28" s="161"/>
      <c r="D28" s="77">
        <f t="shared" si="4"/>
        <v>42806</v>
      </c>
      <c r="E28" s="78">
        <f t="shared" si="9"/>
        <v>0</v>
      </c>
      <c r="F28" s="162"/>
      <c r="G28" s="163"/>
      <c r="H28" s="164"/>
      <c r="I28" s="165"/>
      <c r="J28" s="166"/>
      <c r="K28" s="167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5" customHeight="1" x14ac:dyDescent="0.15">
      <c r="B29" s="116"/>
      <c r="C29" s="85" t="s">
        <v>40</v>
      </c>
      <c r="D29" s="77"/>
      <c r="E29" s="115">
        <f>SUBTOTAL(9,E22:E28)</f>
        <v>16.5</v>
      </c>
      <c r="F29" s="174"/>
      <c r="G29" s="175"/>
      <c r="H29" s="176"/>
      <c r="I29" s="176"/>
      <c r="J29" s="174"/>
      <c r="K29" s="175"/>
      <c r="L29" s="86">
        <f>SUBTOTAL(9,L22:L28)</f>
        <v>11.25</v>
      </c>
      <c r="M29" s="80"/>
      <c r="N29" s="84"/>
      <c r="O29" s="84"/>
      <c r="P29" s="87">
        <f>SUBTOTAL(9,L14:L28)</f>
        <v>34.5</v>
      </c>
      <c r="Q29" s="87">
        <f>SUBTOTAL(9,L14:L28)</f>
        <v>34.5</v>
      </c>
      <c r="R29" s="58">
        <f>SUBTOTAL(9,R22:R28)</f>
        <v>40</v>
      </c>
      <c r="S29" s="87">
        <f>SUBTOTAL(9,R14:R28)</f>
        <v>64</v>
      </c>
    </row>
    <row r="30" spans="2:19" ht="21.95" customHeight="1" x14ac:dyDescent="0.15">
      <c r="B30" s="160">
        <f>D30</f>
        <v>42807</v>
      </c>
      <c r="C30" s="161"/>
      <c r="D30" s="77">
        <f>IF($K$6="","",IF(D28="","",IF(D28+1&gt;$K$7,"",D28+1)))</f>
        <v>42807</v>
      </c>
      <c r="E30" s="78">
        <f t="shared" ref="E30:E36" si="15">+(H30-F30)*24</f>
        <v>8.2499999999999982</v>
      </c>
      <c r="F30" s="162">
        <v>0.32291666666666669</v>
      </c>
      <c r="G30" s="163"/>
      <c r="H30" s="164">
        <v>0.66666666666666663</v>
      </c>
      <c r="I30" s="165"/>
      <c r="J30" s="166"/>
      <c r="K30" s="167"/>
      <c r="L30" s="83">
        <f t="shared" ref="L30:L32" si="16">IF(SUM(E30-J30)&gt;24,"You've entered more than 24 hours.",SUM(E30-J30))</f>
        <v>8.2499999999999982</v>
      </c>
      <c r="M30" s="80"/>
      <c r="N30" s="40" t="s">
        <v>42</v>
      </c>
      <c r="O30" s="84" t="s">
        <v>42</v>
      </c>
      <c r="R30" s="58">
        <f t="shared" ref="R30:R36" si="17">IF(ISERR(MONTH(D30)),0,IF(MONTH(D30)&lt;&gt;MONTH(K$7),0,IF(AND(WEEKDAY(D30)&lt;&gt;1,WEEKDAY(D30)&lt;&gt;7),8,0)))</f>
        <v>8</v>
      </c>
    </row>
    <row r="31" spans="2:19" ht="21.95" customHeight="1" x14ac:dyDescent="0.15">
      <c r="B31" s="160">
        <f t="shared" ref="B31:B36" si="18">D31</f>
        <v>42808</v>
      </c>
      <c r="C31" s="161"/>
      <c r="D31" s="77">
        <f t="shared" ref="D31:D36" si="19">IF($K$6="","",IF(D30="","",IF(D30+1&gt;$K$7,"",D30+1)))</f>
        <v>42808</v>
      </c>
      <c r="E31" s="78">
        <f t="shared" si="15"/>
        <v>8.2499999999999982</v>
      </c>
      <c r="F31" s="162">
        <v>0.32291666666666669</v>
      </c>
      <c r="G31" s="163"/>
      <c r="H31" s="164">
        <v>0.66666666666666663</v>
      </c>
      <c r="I31" s="165"/>
      <c r="J31" s="166"/>
      <c r="K31" s="167"/>
      <c r="L31" s="83">
        <f t="shared" si="16"/>
        <v>8.2499999999999982</v>
      </c>
      <c r="M31" s="80"/>
      <c r="N31" s="40" t="s">
        <v>42</v>
      </c>
      <c r="O31" s="84" t="s">
        <v>42</v>
      </c>
      <c r="R31" s="58">
        <f t="shared" si="17"/>
        <v>8</v>
      </c>
    </row>
    <row r="32" spans="2:19" ht="21.95" customHeight="1" x14ac:dyDescent="0.15">
      <c r="B32" s="160">
        <f t="shared" si="18"/>
        <v>42809</v>
      </c>
      <c r="C32" s="161"/>
      <c r="D32" s="77">
        <f>IF($K$6="","",IF(D31="","",IF(D31+1&gt;$K$7,"",D31+1)))</f>
        <v>42809</v>
      </c>
      <c r="E32" s="78">
        <f t="shared" si="15"/>
        <v>8.2500000000000018</v>
      </c>
      <c r="F32" s="162">
        <v>0.30208333333333331</v>
      </c>
      <c r="G32" s="163"/>
      <c r="H32" s="164">
        <v>0.64583333333333337</v>
      </c>
      <c r="I32" s="165"/>
      <c r="J32" s="166"/>
      <c r="K32" s="167"/>
      <c r="L32" s="83">
        <f t="shared" si="16"/>
        <v>8.2500000000000018</v>
      </c>
      <c r="M32" s="80"/>
      <c r="N32" s="40" t="s">
        <v>42</v>
      </c>
      <c r="O32" s="84" t="s">
        <v>42</v>
      </c>
      <c r="R32" s="58">
        <f t="shared" si="17"/>
        <v>8</v>
      </c>
    </row>
    <row r="33" spans="2:19" ht="21.95" customHeight="1" x14ac:dyDescent="0.15">
      <c r="B33" s="160">
        <f t="shared" si="18"/>
        <v>42810</v>
      </c>
      <c r="C33" s="161"/>
      <c r="D33" s="77">
        <f t="shared" si="19"/>
        <v>42810</v>
      </c>
      <c r="E33" s="78">
        <f t="shared" si="15"/>
        <v>8.2499999999999982</v>
      </c>
      <c r="F33" s="162">
        <v>0.32291666666666669</v>
      </c>
      <c r="G33" s="163"/>
      <c r="H33" s="164">
        <v>0.66666666666666663</v>
      </c>
      <c r="I33" s="165"/>
      <c r="J33" s="166"/>
      <c r="K33" s="167"/>
      <c r="L33" s="83">
        <f t="shared" ref="L33:L35" si="20">IF(SUM(E33-J33)&gt;24,"You've entered more than 24 hours.",SUM(E33-J33))</f>
        <v>8.2499999999999982</v>
      </c>
      <c r="M33" s="80"/>
      <c r="N33" s="40" t="s">
        <v>42</v>
      </c>
      <c r="O33" s="84" t="s">
        <v>42</v>
      </c>
      <c r="R33" s="58">
        <f t="shared" si="17"/>
        <v>8</v>
      </c>
    </row>
    <row r="34" spans="2:19" ht="21.95" customHeight="1" x14ac:dyDescent="0.15">
      <c r="B34" s="160">
        <f t="shared" si="18"/>
        <v>42811</v>
      </c>
      <c r="C34" s="161"/>
      <c r="D34" s="77">
        <f t="shared" si="19"/>
        <v>42811</v>
      </c>
      <c r="E34" s="78">
        <f t="shared" si="15"/>
        <v>7.4999999999999982</v>
      </c>
      <c r="F34" s="162">
        <v>0.32291666666666669</v>
      </c>
      <c r="G34" s="163"/>
      <c r="H34" s="164">
        <v>0.63541666666666663</v>
      </c>
      <c r="I34" s="165"/>
      <c r="J34" s="166">
        <v>0.5</v>
      </c>
      <c r="K34" s="167"/>
      <c r="L34" s="83">
        <f t="shared" si="20"/>
        <v>6.9999999999999982</v>
      </c>
      <c r="M34" s="80"/>
      <c r="N34" s="40" t="s">
        <v>42</v>
      </c>
      <c r="O34" s="84" t="s">
        <v>42</v>
      </c>
      <c r="R34" s="58">
        <f t="shared" si="17"/>
        <v>8</v>
      </c>
    </row>
    <row r="35" spans="2:19" ht="21.95" customHeight="1" x14ac:dyDescent="0.15">
      <c r="B35" s="160">
        <f t="shared" si="18"/>
        <v>42812</v>
      </c>
      <c r="C35" s="161"/>
      <c r="D35" s="77">
        <f t="shared" si="19"/>
        <v>42812</v>
      </c>
      <c r="E35" s="78">
        <f t="shared" si="15"/>
        <v>0</v>
      </c>
      <c r="F35" s="162"/>
      <c r="G35" s="163"/>
      <c r="H35" s="164"/>
      <c r="I35" s="165"/>
      <c r="J35" s="166"/>
      <c r="K35" s="167"/>
      <c r="L35" s="83">
        <f t="shared" si="20"/>
        <v>0</v>
      </c>
      <c r="M35" s="80"/>
      <c r="N35" s="84"/>
      <c r="O35" s="84"/>
      <c r="R35" s="58">
        <f t="shared" si="17"/>
        <v>0</v>
      </c>
    </row>
    <row r="36" spans="2:19" ht="21.95" customHeight="1" x14ac:dyDescent="0.15">
      <c r="B36" s="160">
        <f t="shared" si="18"/>
        <v>42813</v>
      </c>
      <c r="C36" s="161"/>
      <c r="D36" s="77">
        <f t="shared" si="19"/>
        <v>42813</v>
      </c>
      <c r="E36" s="78">
        <f t="shared" si="15"/>
        <v>0</v>
      </c>
      <c r="F36" s="162"/>
      <c r="G36" s="163"/>
      <c r="H36" s="164"/>
      <c r="I36" s="165"/>
      <c r="J36" s="166"/>
      <c r="K36" s="167"/>
      <c r="L36" s="83">
        <f t="shared" ref="L36" si="21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5" customHeight="1" x14ac:dyDescent="0.15">
      <c r="B37" s="116"/>
      <c r="C37" s="85" t="s">
        <v>40</v>
      </c>
      <c r="D37" s="77"/>
      <c r="E37" s="115">
        <f>SUBTOTAL(9,E30:E36)</f>
        <v>40.5</v>
      </c>
      <c r="F37" s="174"/>
      <c r="G37" s="175"/>
      <c r="H37" s="176"/>
      <c r="I37" s="176"/>
      <c r="J37" s="174"/>
      <c r="K37" s="175"/>
      <c r="L37" s="86">
        <f>SUBTOTAL(9,L30:L36)</f>
        <v>40</v>
      </c>
      <c r="M37" s="80"/>
      <c r="N37" s="84"/>
      <c r="O37" s="84"/>
      <c r="P37" s="87">
        <f>SUBTOTAL(9,L30:L36)</f>
        <v>40</v>
      </c>
      <c r="Q37" s="87">
        <f>SUBTOTAL(9,L14:L36)</f>
        <v>74.5</v>
      </c>
      <c r="R37" s="58">
        <f>SUBTOTAL(9,R30:R36)</f>
        <v>40</v>
      </c>
      <c r="S37" s="87">
        <f>SUBTOTAL(9,R14:R36)</f>
        <v>104</v>
      </c>
    </row>
    <row r="38" spans="2:19" ht="21.95" customHeight="1" x14ac:dyDescent="0.15">
      <c r="B38" s="160">
        <f>D38</f>
        <v>42814</v>
      </c>
      <c r="C38" s="161"/>
      <c r="D38" s="77">
        <f>IF($K$6="","",IF(D36="","",IF(D36+1&gt;$K$7,"",D36+1)))</f>
        <v>42814</v>
      </c>
      <c r="E38" s="78">
        <f t="shared" ref="E38:E44" si="22">+(H38-F38)*24</f>
        <v>8.5</v>
      </c>
      <c r="F38" s="128">
        <v>0.3125</v>
      </c>
      <c r="G38" s="129"/>
      <c r="H38" s="136">
        <v>0.66666666666666663</v>
      </c>
      <c r="I38" s="137"/>
      <c r="J38" s="130"/>
      <c r="K38" s="131"/>
      <c r="L38" s="83">
        <f t="shared" ref="L38:L40" si="23">IF(SUM(E38-J38)&gt;24,"You've entered more than 24 hours.",SUM(E38-J38))</f>
        <v>8.5</v>
      </c>
      <c r="M38" s="41"/>
      <c r="N38" s="40" t="s">
        <v>42</v>
      </c>
      <c r="O38" s="84" t="s">
        <v>42</v>
      </c>
      <c r="R38" s="58">
        <f t="shared" ref="R38:R44" si="24">IF(ISERR(MONTH(D38)),0,IF(MONTH(D38)&lt;&gt;MONTH(K$7),0,IF(AND(WEEKDAY(D38)&lt;&gt;1,WEEKDAY(D38)&lt;&gt;7),8,0)))</f>
        <v>8</v>
      </c>
    </row>
    <row r="39" spans="2:19" ht="21.95" customHeight="1" x14ac:dyDescent="0.15">
      <c r="B39" s="160">
        <f t="shared" ref="B39:B44" si="25">D39</f>
        <v>42815</v>
      </c>
      <c r="C39" s="161"/>
      <c r="D39" s="77">
        <f t="shared" ref="D39:D44" si="26">IF($K$6="","",IF(D38="","",IF(D38+1&gt;$K$7,"",D38+1)))</f>
        <v>42815</v>
      </c>
      <c r="E39" s="78">
        <f t="shared" si="22"/>
        <v>7.75</v>
      </c>
      <c r="F39" s="128">
        <v>0.35416666666666669</v>
      </c>
      <c r="G39" s="129"/>
      <c r="H39" s="164">
        <v>0.67708333333333337</v>
      </c>
      <c r="I39" s="165"/>
      <c r="J39" s="130">
        <v>1</v>
      </c>
      <c r="K39" s="131"/>
      <c r="L39" s="83">
        <f t="shared" si="23"/>
        <v>6.75</v>
      </c>
      <c r="M39" s="41"/>
      <c r="N39" s="40" t="s">
        <v>42</v>
      </c>
      <c r="O39" s="84" t="s">
        <v>42</v>
      </c>
      <c r="R39" s="58">
        <f t="shared" si="24"/>
        <v>8</v>
      </c>
    </row>
    <row r="40" spans="2:19" ht="21.95" customHeight="1" x14ac:dyDescent="0.15">
      <c r="B40" s="160">
        <f t="shared" si="25"/>
        <v>42816</v>
      </c>
      <c r="C40" s="161"/>
      <c r="D40" s="77">
        <f>IF($K$6="","",IF(D39="","",IF(D39+1&gt;$K$7,"",D39+1)))</f>
        <v>42816</v>
      </c>
      <c r="E40" s="78">
        <f t="shared" si="22"/>
        <v>9.0000000000000018</v>
      </c>
      <c r="F40" s="128">
        <v>0.30208333333333331</v>
      </c>
      <c r="G40" s="129"/>
      <c r="H40" s="136">
        <v>0.67708333333333337</v>
      </c>
      <c r="I40" s="137"/>
      <c r="J40" s="130"/>
      <c r="K40" s="131"/>
      <c r="L40" s="83">
        <f t="shared" si="23"/>
        <v>9.0000000000000018</v>
      </c>
      <c r="M40" s="41"/>
      <c r="N40" s="40" t="s">
        <v>42</v>
      </c>
      <c r="O40" s="84" t="s">
        <v>42</v>
      </c>
      <c r="R40" s="58">
        <f t="shared" si="24"/>
        <v>8</v>
      </c>
    </row>
    <row r="41" spans="2:19" ht="21.95" customHeight="1" x14ac:dyDescent="0.15">
      <c r="B41" s="160">
        <f t="shared" si="25"/>
        <v>42817</v>
      </c>
      <c r="C41" s="161"/>
      <c r="D41" s="77">
        <f t="shared" si="26"/>
        <v>42817</v>
      </c>
      <c r="E41" s="78">
        <f t="shared" si="22"/>
        <v>9</v>
      </c>
      <c r="F41" s="128">
        <v>0.3125</v>
      </c>
      <c r="G41" s="129"/>
      <c r="H41" s="136">
        <v>0.6875</v>
      </c>
      <c r="I41" s="137"/>
      <c r="J41" s="130">
        <v>1.75</v>
      </c>
      <c r="K41" s="131"/>
      <c r="L41" s="83">
        <f t="shared" ref="L41:L43" si="27">IF(SUM(E41-J41)&gt;24,"You've entered more than 24 hours.",SUM(E41-J41))</f>
        <v>7.25</v>
      </c>
      <c r="M41" s="41"/>
      <c r="N41" s="40" t="s">
        <v>42</v>
      </c>
      <c r="O41" s="84" t="s">
        <v>42</v>
      </c>
      <c r="R41" s="58">
        <f t="shared" si="24"/>
        <v>8</v>
      </c>
    </row>
    <row r="42" spans="2:19" ht="21.95" customHeight="1" x14ac:dyDescent="0.15">
      <c r="B42" s="160">
        <f t="shared" si="25"/>
        <v>42818</v>
      </c>
      <c r="C42" s="161"/>
      <c r="D42" s="77">
        <f t="shared" si="26"/>
        <v>42818</v>
      </c>
      <c r="E42" s="78">
        <f t="shared" si="22"/>
        <v>9</v>
      </c>
      <c r="F42" s="128">
        <v>0.3125</v>
      </c>
      <c r="G42" s="129"/>
      <c r="H42" s="136">
        <v>0.6875</v>
      </c>
      <c r="I42" s="137"/>
      <c r="J42" s="166">
        <v>0.75</v>
      </c>
      <c r="K42" s="167"/>
      <c r="L42" s="83">
        <f t="shared" si="27"/>
        <v>8.25</v>
      </c>
      <c r="M42" s="41"/>
      <c r="N42" s="40" t="s">
        <v>42</v>
      </c>
      <c r="O42" s="84" t="s">
        <v>42</v>
      </c>
      <c r="R42" s="58">
        <f t="shared" si="24"/>
        <v>8</v>
      </c>
    </row>
    <row r="43" spans="2:19" ht="21.95" customHeight="1" x14ac:dyDescent="0.15">
      <c r="B43" s="160">
        <f t="shared" si="25"/>
        <v>42819</v>
      </c>
      <c r="C43" s="161"/>
      <c r="D43" s="77">
        <f t="shared" si="26"/>
        <v>42819</v>
      </c>
      <c r="E43" s="78">
        <f t="shared" si="22"/>
        <v>0</v>
      </c>
      <c r="F43" s="162"/>
      <c r="G43" s="163"/>
      <c r="H43" s="164"/>
      <c r="I43" s="165"/>
      <c r="J43" s="166"/>
      <c r="K43" s="167"/>
      <c r="L43" s="83">
        <f t="shared" si="27"/>
        <v>0</v>
      </c>
      <c r="M43" s="80"/>
      <c r="N43" s="84"/>
      <c r="O43" s="84"/>
      <c r="R43" s="58">
        <f t="shared" si="24"/>
        <v>0</v>
      </c>
    </row>
    <row r="44" spans="2:19" ht="21.95" customHeight="1" x14ac:dyDescent="0.15">
      <c r="B44" s="160">
        <f t="shared" si="25"/>
        <v>42820</v>
      </c>
      <c r="C44" s="161"/>
      <c r="D44" s="77">
        <f t="shared" si="26"/>
        <v>42820</v>
      </c>
      <c r="E44" s="78">
        <f t="shared" si="22"/>
        <v>0</v>
      </c>
      <c r="F44" s="162"/>
      <c r="G44" s="163"/>
      <c r="H44" s="164"/>
      <c r="I44" s="165"/>
      <c r="J44" s="166"/>
      <c r="K44" s="167"/>
      <c r="L44" s="83">
        <f t="shared" ref="L44" si="28">IF(SUM(E44-J44)&gt;24,"You've entered more than 24 hours.",SUM(E44-J44))</f>
        <v>0</v>
      </c>
      <c r="M44" s="80"/>
      <c r="N44" s="84"/>
      <c r="O44" s="84"/>
      <c r="R44" s="58">
        <f t="shared" si="24"/>
        <v>0</v>
      </c>
    </row>
    <row r="45" spans="2:19" ht="21.95" customHeight="1" x14ac:dyDescent="0.15">
      <c r="B45" s="116"/>
      <c r="C45" s="85" t="s">
        <v>40</v>
      </c>
      <c r="D45" s="77"/>
      <c r="E45" s="115">
        <f>SUBTOTAL(9,E38:E44)</f>
        <v>43.25</v>
      </c>
      <c r="F45" s="174"/>
      <c r="G45" s="175"/>
      <c r="H45" s="176"/>
      <c r="I45" s="176"/>
      <c r="J45" s="174"/>
      <c r="K45" s="175"/>
      <c r="L45" s="86">
        <f>SUBTOTAL(9,L38:L44)</f>
        <v>39.75</v>
      </c>
      <c r="M45" s="80"/>
      <c r="N45" s="84"/>
      <c r="O45" s="84"/>
      <c r="P45" s="87">
        <f>SUBTOTAL(9,L30:L44)</f>
        <v>79.75</v>
      </c>
      <c r="Q45" s="87">
        <f>SUBTOTAL(9,L14:L44)</f>
        <v>114.25</v>
      </c>
      <c r="R45" s="58">
        <f>SUBTOTAL(9,R38:R44)</f>
        <v>40</v>
      </c>
      <c r="S45" s="87">
        <f>SUBTOTAL(9,R14:R44)</f>
        <v>144</v>
      </c>
    </row>
    <row r="46" spans="2:19" ht="21.95" customHeight="1" x14ac:dyDescent="0.15">
      <c r="B46" s="160">
        <f>D46</f>
        <v>42821</v>
      </c>
      <c r="C46" s="161"/>
      <c r="D46" s="77">
        <f>IF($K$6="","",IF(D44="","",IF(D44+1&gt;$K$7,"",D44+1)))</f>
        <v>42821</v>
      </c>
      <c r="E46" s="78">
        <f t="shared" ref="E46:E52" si="29">+(H46-F46)*24</f>
        <v>0</v>
      </c>
      <c r="F46" s="162"/>
      <c r="G46" s="163"/>
      <c r="H46" s="164"/>
      <c r="I46" s="165"/>
      <c r="J46" s="166"/>
      <c r="K46" s="167"/>
      <c r="L46" s="83">
        <f t="shared" ref="L46:L48" si="30">IF(SUM(E46-J46)&gt;24,"You've entered more than 24 hours.",SUM(E46-J46))</f>
        <v>0</v>
      </c>
      <c r="M46" s="80" t="s">
        <v>86</v>
      </c>
      <c r="N46" s="81" t="s">
        <v>42</v>
      </c>
      <c r="O46" s="81" t="s">
        <v>42</v>
      </c>
      <c r="R46" s="58">
        <f t="shared" ref="R46:R52" si="31">IF(ISERR(MONTH(D46)),0,IF(MONTH(D46)&lt;&gt;MONTH(K$7),0,IF(AND(WEEKDAY(D46)&lt;&gt;1,WEEKDAY(D46)&lt;&gt;7),8,0)))</f>
        <v>8</v>
      </c>
    </row>
    <row r="47" spans="2:19" ht="21.95" customHeight="1" x14ac:dyDescent="0.15">
      <c r="B47" s="160">
        <f t="shared" ref="B47:B52" si="32">D47</f>
        <v>42822</v>
      </c>
      <c r="C47" s="161"/>
      <c r="D47" s="77">
        <f t="shared" ref="D47:D52" si="33">IF($K$6="","",IF(D46="","",IF(D46+1&gt;$K$7,"",D46+1)))</f>
        <v>42822</v>
      </c>
      <c r="E47" s="78">
        <f t="shared" si="29"/>
        <v>0</v>
      </c>
      <c r="F47" s="162"/>
      <c r="G47" s="163"/>
      <c r="H47" s="164"/>
      <c r="I47" s="165"/>
      <c r="J47" s="166"/>
      <c r="K47" s="167"/>
      <c r="L47" s="83">
        <f t="shared" si="30"/>
        <v>0</v>
      </c>
      <c r="M47" s="80" t="s">
        <v>86</v>
      </c>
      <c r="N47" s="84" t="s">
        <v>42</v>
      </c>
      <c r="O47" s="84" t="s">
        <v>42</v>
      </c>
      <c r="R47" s="58">
        <f t="shared" si="31"/>
        <v>8</v>
      </c>
    </row>
    <row r="48" spans="2:19" ht="21.95" customHeight="1" x14ac:dyDescent="0.15">
      <c r="B48" s="160">
        <f t="shared" si="32"/>
        <v>42823</v>
      </c>
      <c r="C48" s="161"/>
      <c r="D48" s="77">
        <f>IF($K$6="","",IF(D47="","",IF(D47+1&gt;$K$7,"",D47+1)))</f>
        <v>42823</v>
      </c>
      <c r="E48" s="78">
        <f t="shared" si="29"/>
        <v>7.25</v>
      </c>
      <c r="F48" s="162">
        <v>0.36458333333333331</v>
      </c>
      <c r="G48" s="163"/>
      <c r="H48" s="164">
        <v>0.66666666666666663</v>
      </c>
      <c r="I48" s="165"/>
      <c r="J48" s="177">
        <v>0.5</v>
      </c>
      <c r="K48" s="167"/>
      <c r="L48" s="83">
        <f t="shared" si="30"/>
        <v>6.75</v>
      </c>
      <c r="M48" s="80"/>
      <c r="N48" s="84" t="s">
        <v>42</v>
      </c>
      <c r="O48" s="84" t="s">
        <v>42</v>
      </c>
      <c r="R48" s="58">
        <f t="shared" si="31"/>
        <v>8</v>
      </c>
    </row>
    <row r="49" spans="2:19" ht="21.95" customHeight="1" x14ac:dyDescent="0.15">
      <c r="B49" s="160">
        <f t="shared" si="32"/>
        <v>42824</v>
      </c>
      <c r="C49" s="161"/>
      <c r="D49" s="77">
        <f t="shared" si="33"/>
        <v>42824</v>
      </c>
      <c r="E49" s="78">
        <f t="shared" si="29"/>
        <v>9.7500000000000018</v>
      </c>
      <c r="F49" s="162">
        <v>0.30208333333333331</v>
      </c>
      <c r="G49" s="163"/>
      <c r="H49" s="164">
        <v>0.70833333333333337</v>
      </c>
      <c r="I49" s="165"/>
      <c r="J49" s="166"/>
      <c r="K49" s="167"/>
      <c r="L49" s="83">
        <f t="shared" ref="L49:L51" si="34">IF(SUM(E49-J49)&gt;24,"You've entered more than 24 hours.",SUM(E49-J49))</f>
        <v>9.7500000000000018</v>
      </c>
      <c r="M49" s="80"/>
      <c r="N49" s="84" t="s">
        <v>42</v>
      </c>
      <c r="O49" s="84" t="s">
        <v>42</v>
      </c>
      <c r="R49" s="58">
        <f t="shared" si="31"/>
        <v>8</v>
      </c>
    </row>
    <row r="50" spans="2:19" ht="21.95" customHeight="1" x14ac:dyDescent="0.15">
      <c r="B50" s="160">
        <f t="shared" si="32"/>
        <v>42825</v>
      </c>
      <c r="C50" s="161"/>
      <c r="D50" s="77">
        <f t="shared" si="33"/>
        <v>42825</v>
      </c>
      <c r="E50" s="78">
        <f t="shared" si="29"/>
        <v>10</v>
      </c>
      <c r="F50" s="162">
        <v>0.3125</v>
      </c>
      <c r="G50" s="163"/>
      <c r="H50" s="164">
        <v>0.72916666666666663</v>
      </c>
      <c r="I50" s="165"/>
      <c r="J50" s="166">
        <v>1.5</v>
      </c>
      <c r="K50" s="167"/>
      <c r="L50" s="83">
        <f t="shared" si="34"/>
        <v>8.5</v>
      </c>
      <c r="M50" s="80"/>
      <c r="N50" s="84" t="s">
        <v>42</v>
      </c>
      <c r="O50" s="84" t="s">
        <v>42</v>
      </c>
      <c r="R50" s="58">
        <f t="shared" si="31"/>
        <v>8</v>
      </c>
    </row>
    <row r="51" spans="2:19" ht="21.95" customHeight="1" x14ac:dyDescent="0.15">
      <c r="B51" s="160" t="str">
        <f t="shared" si="32"/>
        <v/>
      </c>
      <c r="C51" s="161"/>
      <c r="D51" s="77" t="str">
        <f t="shared" si="33"/>
        <v/>
      </c>
      <c r="E51" s="78">
        <f t="shared" si="29"/>
        <v>0</v>
      </c>
      <c r="F51" s="162"/>
      <c r="G51" s="163"/>
      <c r="H51" s="164"/>
      <c r="I51" s="165"/>
      <c r="J51" s="166"/>
      <c r="K51" s="167"/>
      <c r="L51" s="83">
        <f t="shared" si="34"/>
        <v>0</v>
      </c>
      <c r="M51" s="80"/>
      <c r="N51" s="84"/>
      <c r="O51" s="84"/>
      <c r="R51" s="58">
        <f t="shared" si="31"/>
        <v>0</v>
      </c>
    </row>
    <row r="52" spans="2:19" ht="21.95" customHeight="1" x14ac:dyDescent="0.15">
      <c r="B52" s="160" t="str">
        <f t="shared" si="32"/>
        <v/>
      </c>
      <c r="C52" s="161"/>
      <c r="D52" s="77" t="str">
        <f t="shared" si="33"/>
        <v/>
      </c>
      <c r="E52" s="78">
        <f t="shared" si="29"/>
        <v>0</v>
      </c>
      <c r="F52" s="162"/>
      <c r="G52" s="163"/>
      <c r="H52" s="164"/>
      <c r="I52" s="165"/>
      <c r="J52" s="166"/>
      <c r="K52" s="167"/>
      <c r="L52" s="83">
        <f t="shared" ref="L52" si="35">IF(SUM(E52-J52)&gt;24,"You've entered more than 24 hours.",SUM(E52-J52))</f>
        <v>0</v>
      </c>
      <c r="M52" s="80"/>
      <c r="N52" s="84"/>
      <c r="O52" s="84"/>
      <c r="R52" s="58">
        <f t="shared" si="31"/>
        <v>0</v>
      </c>
    </row>
    <row r="53" spans="2:19" ht="21.95" customHeight="1" x14ac:dyDescent="0.15">
      <c r="B53" s="116"/>
      <c r="C53" s="85" t="s">
        <v>40</v>
      </c>
      <c r="D53" s="77"/>
      <c r="E53" s="115">
        <f>SUBTOTAL(9,E46:E52)</f>
        <v>27</v>
      </c>
      <c r="F53" s="174"/>
      <c r="G53" s="175"/>
      <c r="H53" s="176"/>
      <c r="I53" s="176"/>
      <c r="J53" s="174"/>
      <c r="K53" s="175"/>
      <c r="L53" s="86">
        <f>SUBTOTAL(9,L46:L52)</f>
        <v>25</v>
      </c>
      <c r="M53" s="80"/>
      <c r="N53" s="84"/>
      <c r="O53" s="84"/>
      <c r="P53" s="87">
        <f>SUBTOTAL(9,L38:L52)</f>
        <v>64.75</v>
      </c>
      <c r="Q53" s="87">
        <f>SUBTOTAL(9,L22:L52)</f>
        <v>116</v>
      </c>
      <c r="R53" s="58">
        <f>SUBTOTAL(9,R46:R52)</f>
        <v>40</v>
      </c>
      <c r="S53" s="87">
        <f>SUBTOTAL(9,R22:R52)</f>
        <v>160</v>
      </c>
    </row>
    <row r="54" spans="2:19" ht="21.95" customHeight="1" x14ac:dyDescent="0.15">
      <c r="B54" s="160" t="str">
        <f>D54</f>
        <v/>
      </c>
      <c r="C54" s="161"/>
      <c r="D54" s="77" t="str">
        <f>IF($K$6="","",IF(D52="","",IF(D52+1&gt;$K$7,"",D52+1)))</f>
        <v/>
      </c>
      <c r="E54" s="78">
        <f t="shared" ref="E54:E60" si="36">+(H54-F54)*24</f>
        <v>0</v>
      </c>
      <c r="F54" s="162"/>
      <c r="G54" s="163"/>
      <c r="H54" s="164"/>
      <c r="I54" s="165"/>
      <c r="J54" s="166"/>
      <c r="K54" s="167"/>
      <c r="L54" s="83">
        <f t="shared" ref="L54:L56" si="37">IF(SUM(E54-J54)&gt;24,"You've entered more than 24 hours.",SUM(E54-J54))</f>
        <v>0</v>
      </c>
      <c r="M54" s="80"/>
      <c r="N54" s="81"/>
      <c r="O54" s="81"/>
      <c r="R54" s="58">
        <f t="shared" ref="R54:R60" si="38">IF(ISERR(MONTH(D54)),0,IF(MONTH(D54)&lt;&gt;MONTH(K$7),0,IF(AND(WEEKDAY(D54)&lt;&gt;1,WEEKDAY(D54)&lt;&gt;7),8,0)))</f>
        <v>0</v>
      </c>
    </row>
    <row r="55" spans="2:19" ht="21.95" customHeight="1" x14ac:dyDescent="0.15">
      <c r="B55" s="160" t="str">
        <f t="shared" ref="B55:B60" si="39">D55</f>
        <v/>
      </c>
      <c r="C55" s="161"/>
      <c r="D55" s="77" t="str">
        <f t="shared" ref="D55:D60" si="40">IF($K$6="","",IF(D54="","",IF(D54+1&gt;$K$7,"",D54+1)))</f>
        <v/>
      </c>
      <c r="E55" s="78">
        <f t="shared" si="36"/>
        <v>0</v>
      </c>
      <c r="F55" s="162"/>
      <c r="G55" s="163"/>
      <c r="H55" s="164"/>
      <c r="I55" s="165"/>
      <c r="J55" s="166"/>
      <c r="K55" s="167"/>
      <c r="L55" s="83">
        <f t="shared" si="37"/>
        <v>0</v>
      </c>
      <c r="M55" s="80"/>
      <c r="N55" s="84"/>
      <c r="O55" s="84"/>
      <c r="R55" s="58">
        <f t="shared" si="38"/>
        <v>0</v>
      </c>
    </row>
    <row r="56" spans="2:19" ht="21.95" customHeight="1" x14ac:dyDescent="0.15">
      <c r="B56" s="160" t="str">
        <f t="shared" si="39"/>
        <v/>
      </c>
      <c r="C56" s="161"/>
      <c r="D56" s="77" t="str">
        <f>IF($K$6="","",IF(D55="","",IF(D55+1&gt;$K$7,"",D55+1)))</f>
        <v/>
      </c>
      <c r="E56" s="78">
        <f t="shared" si="36"/>
        <v>0</v>
      </c>
      <c r="F56" s="162"/>
      <c r="G56" s="163"/>
      <c r="H56" s="164"/>
      <c r="I56" s="165"/>
      <c r="J56" s="166"/>
      <c r="K56" s="167"/>
      <c r="L56" s="83">
        <f t="shared" si="37"/>
        <v>0</v>
      </c>
      <c r="M56" s="80"/>
      <c r="N56" s="84"/>
      <c r="O56" s="84"/>
      <c r="R56" s="58">
        <f t="shared" si="38"/>
        <v>0</v>
      </c>
    </row>
    <row r="57" spans="2:19" ht="21.95" customHeight="1" x14ac:dyDescent="0.15">
      <c r="B57" s="160" t="str">
        <f t="shared" si="39"/>
        <v/>
      </c>
      <c r="C57" s="161"/>
      <c r="D57" s="77" t="str">
        <f t="shared" si="40"/>
        <v/>
      </c>
      <c r="E57" s="78">
        <f t="shared" si="36"/>
        <v>0</v>
      </c>
      <c r="F57" s="162"/>
      <c r="G57" s="163"/>
      <c r="H57" s="164"/>
      <c r="I57" s="165"/>
      <c r="J57" s="166"/>
      <c r="K57" s="167"/>
      <c r="L57" s="83">
        <f t="shared" ref="L57:L59" si="41">IF(SUM(E57-J57)&gt;24,"You've entered more than 24 hours.",SUM(E57-J57))</f>
        <v>0</v>
      </c>
      <c r="M57" s="80"/>
      <c r="N57" s="84"/>
      <c r="O57" s="84"/>
      <c r="R57" s="58">
        <f t="shared" si="38"/>
        <v>0</v>
      </c>
    </row>
    <row r="58" spans="2:19" ht="21.95" customHeight="1" x14ac:dyDescent="0.15">
      <c r="B58" s="160" t="str">
        <f t="shared" si="39"/>
        <v/>
      </c>
      <c r="C58" s="161"/>
      <c r="D58" s="77" t="str">
        <f t="shared" si="40"/>
        <v/>
      </c>
      <c r="E58" s="78">
        <f t="shared" si="36"/>
        <v>0</v>
      </c>
      <c r="F58" s="162"/>
      <c r="G58" s="163"/>
      <c r="H58" s="164"/>
      <c r="I58" s="165"/>
      <c r="J58" s="166"/>
      <c r="K58" s="167"/>
      <c r="L58" s="83">
        <f t="shared" si="41"/>
        <v>0</v>
      </c>
      <c r="M58" s="80"/>
      <c r="N58" s="84"/>
      <c r="O58" s="84"/>
      <c r="R58" s="58">
        <f t="shared" si="38"/>
        <v>0</v>
      </c>
    </row>
    <row r="59" spans="2:19" ht="21.95" customHeight="1" x14ac:dyDescent="0.15">
      <c r="B59" s="160" t="str">
        <f t="shared" si="39"/>
        <v/>
      </c>
      <c r="C59" s="161"/>
      <c r="D59" s="77" t="str">
        <f t="shared" si="40"/>
        <v/>
      </c>
      <c r="E59" s="78">
        <f t="shared" si="36"/>
        <v>0</v>
      </c>
      <c r="F59" s="162"/>
      <c r="G59" s="163"/>
      <c r="H59" s="164"/>
      <c r="I59" s="165"/>
      <c r="J59" s="166"/>
      <c r="K59" s="167"/>
      <c r="L59" s="83">
        <f t="shared" si="41"/>
        <v>0</v>
      </c>
      <c r="M59" s="80"/>
      <c r="N59" s="84"/>
      <c r="O59" s="84"/>
      <c r="R59" s="58">
        <f t="shared" si="38"/>
        <v>0</v>
      </c>
    </row>
    <row r="60" spans="2:19" ht="21.95" customHeight="1" x14ac:dyDescent="0.15">
      <c r="B60" s="160" t="str">
        <f t="shared" si="39"/>
        <v/>
      </c>
      <c r="C60" s="161"/>
      <c r="D60" s="77" t="str">
        <f t="shared" si="40"/>
        <v/>
      </c>
      <c r="E60" s="78">
        <f t="shared" si="36"/>
        <v>0</v>
      </c>
      <c r="F60" s="162"/>
      <c r="G60" s="163"/>
      <c r="H60" s="164"/>
      <c r="I60" s="165"/>
      <c r="J60" s="166"/>
      <c r="K60" s="167"/>
      <c r="L60" s="83">
        <f t="shared" ref="L60" si="42">IF(SUM(E60-J60)&gt;24,"You've entered more than 24 hours.",SUM(E60-J60))</f>
        <v>0</v>
      </c>
      <c r="M60" s="80"/>
      <c r="N60" s="84"/>
      <c r="O60" s="84"/>
      <c r="R60" s="58">
        <f t="shared" si="38"/>
        <v>0</v>
      </c>
    </row>
    <row r="61" spans="2:19" ht="21.95" customHeight="1" x14ac:dyDescent="0.15">
      <c r="B61" s="88"/>
      <c r="C61" s="85" t="s">
        <v>40</v>
      </c>
      <c r="D61" s="89"/>
      <c r="E61" s="115">
        <f>SUBTOTAL(9,E54:E60)</f>
        <v>0</v>
      </c>
      <c r="F61" s="174"/>
      <c r="G61" s="175"/>
      <c r="H61" s="180"/>
      <c r="I61" s="181"/>
      <c r="J61" s="174"/>
      <c r="K61" s="175"/>
      <c r="L61" s="86">
        <f>SUBTOTAL(9,L54:L60)</f>
        <v>0</v>
      </c>
      <c r="P61" s="87">
        <f>SUBTOTAL(9,L30:L60)</f>
        <v>104.75</v>
      </c>
      <c r="Q61" s="87">
        <f>SUBTOTAL(9,L14:L60)</f>
        <v>139.25</v>
      </c>
      <c r="R61" s="58">
        <f>SUBTOTAL(9,R54:R60)</f>
        <v>0</v>
      </c>
      <c r="S61" s="87">
        <f>SUBTOTAL(9,R14:R60)</f>
        <v>184</v>
      </c>
    </row>
    <row r="62" spans="2:19" ht="21.95" customHeight="1" x14ac:dyDescent="0.15">
      <c r="D62" s="90" t="s">
        <v>46</v>
      </c>
      <c r="E62" s="86">
        <f>SUBTOTAL(9,E14:E61)</f>
        <v>153</v>
      </c>
      <c r="F62" s="178"/>
      <c r="G62" s="179"/>
      <c r="H62" s="178"/>
      <c r="I62" s="179"/>
      <c r="J62" s="178">
        <f t="shared" ref="J62" si="43">SUBTOTAL(9,J14:J61)</f>
        <v>13.75</v>
      </c>
      <c r="K62" s="179"/>
      <c r="L62" s="86">
        <f t="shared" ref="L62" si="44">SUBTOTAL(9,L14:L61)</f>
        <v>139.25</v>
      </c>
      <c r="R62" s="58">
        <f>SUBTOTAL(9,R14:R61)</f>
        <v>184</v>
      </c>
    </row>
    <row r="63" spans="2:19" ht="21.95" customHeight="1" x14ac:dyDescent="0.15">
      <c r="D63" s="90" t="s">
        <v>47</v>
      </c>
      <c r="E63" s="33">
        <v>120</v>
      </c>
      <c r="F63" s="138"/>
      <c r="G63" s="139"/>
      <c r="H63" s="138"/>
      <c r="I63" s="139"/>
      <c r="J63" s="134">
        <f>-E63</f>
        <v>-120</v>
      </c>
      <c r="K63" s="135"/>
      <c r="L63" s="43"/>
    </row>
    <row r="64" spans="2:19" ht="21.95" customHeight="1" x14ac:dyDescent="0.15">
      <c r="D64" s="90" t="s">
        <v>48</v>
      </c>
      <c r="E64" s="111">
        <f>+E62*E63</f>
        <v>18360</v>
      </c>
      <c r="F64" s="125"/>
      <c r="G64" s="126"/>
      <c r="H64" s="149"/>
      <c r="I64" s="149"/>
      <c r="J64" s="125">
        <f>+J62*J63</f>
        <v>-1650</v>
      </c>
      <c r="K64" s="126"/>
      <c r="L64" s="111">
        <f>SUM(E64:J64)</f>
        <v>16710</v>
      </c>
      <c r="N64" s="87"/>
    </row>
    <row r="65" spans="2:12" ht="21.95" customHeight="1" x14ac:dyDescent="0.15">
      <c r="D65" s="90" t="s">
        <v>49</v>
      </c>
      <c r="E65" s="33">
        <v>120</v>
      </c>
      <c r="F65" s="138"/>
      <c r="G65" s="139"/>
      <c r="H65" s="138"/>
      <c r="I65" s="139"/>
      <c r="J65" s="134">
        <f>-E65</f>
        <v>-120</v>
      </c>
      <c r="K65" s="135"/>
      <c r="L65" s="26"/>
    </row>
    <row r="66" spans="2:12" ht="21.95" customHeight="1" x14ac:dyDescent="0.15">
      <c r="D66" s="90" t="s">
        <v>50</v>
      </c>
      <c r="E66" s="111">
        <f>+E62*E65</f>
        <v>18360</v>
      </c>
      <c r="F66" s="125"/>
      <c r="G66" s="126"/>
      <c r="H66" s="149"/>
      <c r="I66" s="149"/>
      <c r="J66" s="125">
        <f>+J62*J65</f>
        <v>-1650</v>
      </c>
      <c r="K66" s="126"/>
      <c r="L66" s="111">
        <f>SUM(E66:J66)</f>
        <v>16710</v>
      </c>
    </row>
    <row r="68" spans="2:12" ht="26.25" customHeight="1" x14ac:dyDescent="0.15">
      <c r="B68" s="91"/>
      <c r="C68" s="91"/>
      <c r="E68" s="159"/>
      <c r="F68" s="159"/>
      <c r="G68" s="159"/>
      <c r="H68" s="159"/>
      <c r="I68" s="159"/>
      <c r="J68" s="159"/>
      <c r="K68" s="159"/>
      <c r="L68" s="159"/>
    </row>
    <row r="69" spans="2:12" ht="17.100000000000001" customHeight="1" x14ac:dyDescent="0.15">
      <c r="E69" s="92" t="s">
        <v>51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15">
      <c r="E70" s="159"/>
      <c r="F70" s="159"/>
      <c r="G70" s="159"/>
      <c r="H70" s="159"/>
      <c r="I70" s="159"/>
      <c r="J70" s="159"/>
      <c r="K70" s="159"/>
      <c r="L70" s="159"/>
    </row>
    <row r="71" spans="2:12" ht="17.100000000000001" customHeight="1" x14ac:dyDescent="0.15">
      <c r="E71" s="92" t="s">
        <v>52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</mergeCells>
  <conditionalFormatting sqref="E14:O60">
    <cfRule type="expression" dxfId="41" priority="1" stopIfTrue="1">
      <formula>AND(MONTH($D14)&lt;&gt;MONTH($K$7), NOT(ISBLANK($D14)))</formula>
    </cfRule>
    <cfRule type="expression" dxfId="40" priority="2" stopIfTrue="1">
      <formula>AND($N14&lt;&gt;"Y",NOT(ISBLANK($D14)))</formula>
    </cfRule>
    <cfRule type="expression" dxfId="39" priority="3">
      <formula>AND($O14&lt;&gt;"Y",NOT(ISBLANK($D14)))</formula>
    </cfRule>
  </conditionalFormatting>
  <hyperlinks>
    <hyperlink ref="K11" r:id="rId1" xr:uid="{00000000-0004-0000-0700-000000000000}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6"/>
    <pageSetUpPr fitToPage="1"/>
  </sheetPr>
  <dimension ref="B2:S71"/>
  <sheetViews>
    <sheetView showGridLines="0" showZeros="0" zoomScaleNormal="100" workbookViewId="0" xr3:uid="{44B22561-5205-5C8A-B808-2C70100D228F}">
      <selection activeCell="O46" sqref="O46:O50"/>
    </sheetView>
  </sheetViews>
  <sheetFormatPr defaultColWidth="8.8984375" defaultRowHeight="14.25" x14ac:dyDescent="0.2"/>
  <cols>
    <col min="1" max="1" width="2.6953125" style="58" customWidth="1"/>
    <col min="2" max="2" width="11.32421875" style="58" customWidth="1"/>
    <col min="3" max="3" width="5.2578125" style="58" customWidth="1"/>
    <col min="4" max="4" width="13.88671875" style="58" customWidth="1"/>
    <col min="5" max="5" width="10.24609375" style="58" customWidth="1"/>
    <col min="6" max="6" width="9.3046875" style="58" customWidth="1"/>
    <col min="7" max="7" width="1.75" style="58" customWidth="1"/>
    <col min="8" max="8" width="9.3046875" style="58" customWidth="1"/>
    <col min="9" max="9" width="1.75" style="58" customWidth="1"/>
    <col min="10" max="10" width="6.7421875" style="58" customWidth="1"/>
    <col min="11" max="11" width="4.3125" style="58" customWidth="1"/>
    <col min="12" max="12" width="23.734375" style="58" customWidth="1"/>
    <col min="13" max="13" width="31.015625" style="58" bestFit="1" customWidth="1"/>
    <col min="14" max="15" width="12.67578125" style="58" customWidth="1"/>
    <col min="16" max="17" width="8.8984375" style="58"/>
    <col min="18" max="18" width="10.3828125" style="58" bestFit="1" customWidth="1"/>
    <col min="19" max="19" width="12.26953125" style="58" bestFit="1" customWidth="1"/>
    <col min="20" max="16384" width="8.8984375" style="58"/>
  </cols>
  <sheetData>
    <row r="2" spans="2:18" ht="27" x14ac:dyDescent="0.3">
      <c r="B2" s="57"/>
      <c r="C2" s="57"/>
      <c r="I2" s="59"/>
      <c r="J2" s="59"/>
      <c r="L2" s="60" t="s">
        <v>30</v>
      </c>
    </row>
    <row r="3" spans="2:18" ht="12.75" x14ac:dyDescent="0.15">
      <c r="B3" s="57"/>
      <c r="C3" s="57"/>
      <c r="I3" s="59"/>
      <c r="J3" s="59"/>
    </row>
    <row r="4" spans="2:18" ht="27" x14ac:dyDescent="0.15">
      <c r="B4" s="61"/>
      <c r="C4" s="62"/>
      <c r="I4" s="59"/>
      <c r="J4" s="59"/>
    </row>
    <row r="5" spans="2:18" s="64" customFormat="1" ht="12.75" x14ac:dyDescent="0.15">
      <c r="B5" s="63"/>
      <c r="C5" s="63"/>
      <c r="I5" s="65"/>
      <c r="J5" s="65"/>
    </row>
    <row r="6" spans="2:18" s="64" customFormat="1" ht="17.100000000000001" customHeight="1" x14ac:dyDescent="0.15">
      <c r="B6" s="66" t="s">
        <v>1</v>
      </c>
      <c r="C6" s="66"/>
      <c r="D6" s="156"/>
      <c r="E6" s="156"/>
      <c r="F6" s="67"/>
      <c r="G6" s="68" t="s">
        <v>2</v>
      </c>
      <c r="I6" s="68"/>
      <c r="J6" s="68"/>
      <c r="K6" s="157">
        <v>42826</v>
      </c>
      <c r="L6" s="157"/>
    </row>
    <row r="7" spans="2:18" s="64" customFormat="1" ht="17.100000000000001" customHeight="1" x14ac:dyDescent="0.15">
      <c r="B7" s="66" t="s">
        <v>3</v>
      </c>
      <c r="C7" s="66"/>
      <c r="D7" s="156"/>
      <c r="E7" s="156"/>
      <c r="F7" s="67"/>
      <c r="G7" s="68" t="s">
        <v>4</v>
      </c>
      <c r="I7" s="68"/>
      <c r="J7" s="68"/>
      <c r="K7" s="141">
        <f>EOMONTH(K6,0)</f>
        <v>42855</v>
      </c>
      <c r="L7" s="141"/>
    </row>
    <row r="8" spans="2:18" s="64" customFormat="1" ht="17.100000000000001" customHeight="1" x14ac:dyDescent="0.15">
      <c r="B8" s="66" t="s">
        <v>5</v>
      </c>
      <c r="C8" s="66"/>
      <c r="D8" s="156"/>
      <c r="E8" s="156"/>
      <c r="F8" s="67"/>
      <c r="G8" s="69"/>
      <c r="I8" s="70"/>
      <c r="J8" s="70"/>
      <c r="K8" s="71"/>
      <c r="L8" s="71"/>
    </row>
    <row r="9" spans="2:18" s="64" customFormat="1" ht="17.100000000000001" customHeight="1" x14ac:dyDescent="0.15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15">
      <c r="B10" s="68" t="s">
        <v>6</v>
      </c>
      <c r="C10" s="68"/>
      <c r="D10" s="158" t="s">
        <v>7</v>
      </c>
      <c r="E10" s="158"/>
      <c r="F10" s="72"/>
      <c r="G10" s="68" t="s">
        <v>8</v>
      </c>
      <c r="I10" s="68"/>
      <c r="J10" s="68"/>
      <c r="K10" s="159" t="s">
        <v>9</v>
      </c>
      <c r="L10" s="159"/>
    </row>
    <row r="11" spans="2:18" s="64" customFormat="1" ht="17.100000000000001" customHeight="1" x14ac:dyDescent="0.15">
      <c r="B11" s="68" t="s">
        <v>10</v>
      </c>
      <c r="C11" s="68"/>
      <c r="D11" s="168" t="s">
        <v>11</v>
      </c>
      <c r="E11" s="168"/>
      <c r="F11" s="72"/>
      <c r="G11" s="68" t="s">
        <v>12</v>
      </c>
      <c r="I11" s="68"/>
      <c r="J11" s="68"/>
      <c r="K11" s="119" t="s">
        <v>13</v>
      </c>
      <c r="L11" s="168"/>
    </row>
    <row r="12" spans="2:18" ht="18.75" customHeight="1" x14ac:dyDescent="0.15">
      <c r="D12" s="73"/>
    </row>
    <row r="13" spans="2:18" ht="30" customHeight="1" x14ac:dyDescent="0.15">
      <c r="B13" s="169" t="s">
        <v>31</v>
      </c>
      <c r="C13" s="170"/>
      <c r="D13" s="171"/>
      <c r="E13" s="117" t="s">
        <v>32</v>
      </c>
      <c r="F13" s="172" t="s">
        <v>33</v>
      </c>
      <c r="G13" s="172"/>
      <c r="H13" s="173" t="s">
        <v>34</v>
      </c>
      <c r="I13" s="173"/>
      <c r="J13" s="173" t="s">
        <v>35</v>
      </c>
      <c r="K13" s="173"/>
      <c r="L13" s="74" t="s">
        <v>36</v>
      </c>
      <c r="M13" s="75" t="s">
        <v>37</v>
      </c>
      <c r="N13" s="76" t="s">
        <v>38</v>
      </c>
      <c r="O13" s="76" t="s">
        <v>39</v>
      </c>
    </row>
    <row r="14" spans="2:18" ht="21.95" customHeight="1" x14ac:dyDescent="0.15">
      <c r="B14" s="160">
        <f>D14</f>
        <v>42821</v>
      </c>
      <c r="C14" s="161"/>
      <c r="D14" s="77">
        <f>IF($K$6="","",IF(WEEKDAY($K$6)&lt;&gt;2,K6-(WEEKDAY(K6)-2),K6))</f>
        <v>42821</v>
      </c>
      <c r="E14" s="78">
        <f t="shared" ref="E14:E20" si="0">+(H14-F14)*24</f>
        <v>0</v>
      </c>
      <c r="F14" s="162"/>
      <c r="G14" s="163"/>
      <c r="H14" s="164"/>
      <c r="I14" s="165"/>
      <c r="J14" s="166"/>
      <c r="K14" s="167"/>
      <c r="L14" s="79">
        <f t="shared" ref="L14" si="1">IF(SUM(E14-J14)&gt;24,"You've entered more than 24 hours.",SUM(E14-J14))</f>
        <v>0</v>
      </c>
      <c r="M14" s="80"/>
      <c r="N14" s="81"/>
      <c r="O14" s="40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5" customHeight="1" x14ac:dyDescent="0.15">
      <c r="B15" s="160">
        <f t="shared" ref="B15:B20" si="3">D15</f>
        <v>42822</v>
      </c>
      <c r="C15" s="161"/>
      <c r="D15" s="77">
        <f t="shared" ref="D15:D28" si="4">IF($K$6="","",IF(D14="","",IF(D14+1&gt;$K$7,"",D14+1)))</f>
        <v>42822</v>
      </c>
      <c r="E15" s="78">
        <f t="shared" si="0"/>
        <v>0</v>
      </c>
      <c r="F15" s="162"/>
      <c r="G15" s="163"/>
      <c r="H15" s="164"/>
      <c r="I15" s="165"/>
      <c r="J15" s="166"/>
      <c r="K15" s="167"/>
      <c r="L15" s="83">
        <f t="shared" ref="L15" si="5">IF(SUM(E15-J15)&gt;24,"You've entered more than 24 hours.",SUM(E15-J15))</f>
        <v>0</v>
      </c>
      <c r="M15" s="80"/>
      <c r="N15" s="84"/>
      <c r="O15" s="40"/>
      <c r="P15" s="82"/>
      <c r="R15" s="58">
        <f t="shared" si="2"/>
        <v>0</v>
      </c>
    </row>
    <row r="16" spans="2:18" ht="21.95" customHeight="1" x14ac:dyDescent="0.15">
      <c r="B16" s="160">
        <f t="shared" si="3"/>
        <v>42823</v>
      </c>
      <c r="C16" s="161"/>
      <c r="D16" s="77">
        <f t="shared" si="4"/>
        <v>42823</v>
      </c>
      <c r="E16" s="78">
        <f t="shared" si="0"/>
        <v>0</v>
      </c>
      <c r="F16" s="128"/>
      <c r="G16" s="129"/>
      <c r="H16" s="136"/>
      <c r="I16" s="137"/>
      <c r="J16" s="130"/>
      <c r="K16" s="131"/>
      <c r="L16" s="83">
        <f t="shared" ref="L16:L19" si="6">IF(SUM(E16-J16)&gt;24,"You've entered more than 24 hours.",SUM(E16-J16))</f>
        <v>0</v>
      </c>
      <c r="M16" s="80"/>
      <c r="N16" s="40"/>
      <c r="O16" s="40"/>
      <c r="P16" s="82"/>
      <c r="R16" s="58">
        <f>IF(ISERR(MONTH(D16)),0,IF(MONTH(D16)&lt;&gt;MONTH(K$7),0,IF(AND(WEEKDAY(D16)&lt;&gt;1,WEEKDAY(D16)&lt;&gt;7),8,0)))</f>
        <v>0</v>
      </c>
    </row>
    <row r="17" spans="2:19" ht="21.95" customHeight="1" x14ac:dyDescent="0.15">
      <c r="B17" s="160">
        <f t="shared" si="3"/>
        <v>42824</v>
      </c>
      <c r="C17" s="161"/>
      <c r="D17" s="77">
        <f t="shared" si="4"/>
        <v>42824</v>
      </c>
      <c r="E17" s="78">
        <f t="shared" si="0"/>
        <v>0</v>
      </c>
      <c r="F17" s="128"/>
      <c r="G17" s="129"/>
      <c r="H17" s="136"/>
      <c r="I17" s="137"/>
      <c r="J17" s="130"/>
      <c r="K17" s="131"/>
      <c r="L17" s="83">
        <f t="shared" si="6"/>
        <v>0</v>
      </c>
      <c r="M17" s="80"/>
      <c r="N17" s="40"/>
      <c r="O17" s="40"/>
      <c r="P17" s="82"/>
      <c r="R17" s="58">
        <f t="shared" ref="R17:R20" si="7">IF(ISERR(MONTH(D17)),0,IF(MONTH(D17)&lt;&gt;MONTH(K$7),0,IF(AND(WEEKDAY(D17)&lt;&gt;1,WEEKDAY(D17)&lt;&gt;7),8,0)))</f>
        <v>0</v>
      </c>
    </row>
    <row r="18" spans="2:19" ht="21.95" customHeight="1" x14ac:dyDescent="0.15">
      <c r="B18" s="160">
        <f t="shared" si="3"/>
        <v>42825</v>
      </c>
      <c r="C18" s="161"/>
      <c r="D18" s="77">
        <f t="shared" si="4"/>
        <v>42825</v>
      </c>
      <c r="E18" s="78">
        <f t="shared" si="0"/>
        <v>0</v>
      </c>
      <c r="F18" s="128"/>
      <c r="G18" s="129"/>
      <c r="H18" s="136"/>
      <c r="I18" s="137"/>
      <c r="J18" s="130"/>
      <c r="K18" s="131"/>
      <c r="L18" s="83">
        <f t="shared" si="6"/>
        <v>0</v>
      </c>
      <c r="M18" s="80"/>
      <c r="N18" s="40"/>
      <c r="O18" s="40"/>
      <c r="P18" s="82"/>
      <c r="R18" s="58">
        <f t="shared" si="7"/>
        <v>0</v>
      </c>
    </row>
    <row r="19" spans="2:19" ht="21.95" customHeight="1" x14ac:dyDescent="0.15">
      <c r="B19" s="160">
        <f t="shared" si="3"/>
        <v>42826</v>
      </c>
      <c r="C19" s="161"/>
      <c r="D19" s="77">
        <f t="shared" si="4"/>
        <v>42826</v>
      </c>
      <c r="E19" s="78">
        <f t="shared" si="0"/>
        <v>0</v>
      </c>
      <c r="F19" s="128"/>
      <c r="G19" s="129"/>
      <c r="H19" s="136"/>
      <c r="I19" s="137"/>
      <c r="J19" s="130"/>
      <c r="K19" s="131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5" customHeight="1" x14ac:dyDescent="0.15">
      <c r="B20" s="160">
        <f t="shared" si="3"/>
        <v>42827</v>
      </c>
      <c r="C20" s="161"/>
      <c r="D20" s="77">
        <f t="shared" si="4"/>
        <v>42827</v>
      </c>
      <c r="E20" s="78">
        <f t="shared" si="0"/>
        <v>0</v>
      </c>
      <c r="F20" s="162"/>
      <c r="G20" s="163"/>
      <c r="H20" s="164"/>
      <c r="I20" s="165"/>
      <c r="J20" s="166"/>
      <c r="K20" s="167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5" customHeight="1" x14ac:dyDescent="0.15">
      <c r="B21" s="85"/>
      <c r="C21" s="85" t="s">
        <v>40</v>
      </c>
      <c r="D21" s="77"/>
      <c r="E21" s="115">
        <f>SUBTOTAL(9,E14:E20)</f>
        <v>0</v>
      </c>
      <c r="F21" s="174"/>
      <c r="G21" s="175"/>
      <c r="H21" s="176"/>
      <c r="I21" s="176"/>
      <c r="J21" s="174">
        <f>SUBTOTAL(9,J14:J20)</f>
        <v>0</v>
      </c>
      <c r="K21" s="175"/>
      <c r="L21" s="86">
        <f>SUBTOTAL(9,L14:L20)</f>
        <v>0</v>
      </c>
      <c r="M21" s="80"/>
      <c r="N21" s="84"/>
      <c r="O21" s="84"/>
      <c r="P21" s="87"/>
      <c r="Q21" s="87">
        <f>SUBTOTAL(9,L14:L20)</f>
        <v>0</v>
      </c>
      <c r="R21" s="58">
        <f>SUBTOTAL(9,R14:R20)</f>
        <v>0</v>
      </c>
      <c r="S21" s="87">
        <f>SUBTOTAL(9,R14:R20)</f>
        <v>0</v>
      </c>
    </row>
    <row r="22" spans="2:19" ht="21.95" customHeight="1" x14ac:dyDescent="0.15">
      <c r="B22" s="160">
        <f>D22</f>
        <v>42828</v>
      </c>
      <c r="C22" s="161"/>
      <c r="D22" s="77">
        <f>IF($K$6="","",IF(D20="","",IF(D20+1&gt;$K$7,"",D20+1)))</f>
        <v>42828</v>
      </c>
      <c r="E22" s="78">
        <f t="shared" ref="E22:E28" si="9">+(H22-F22)*24</f>
        <v>8.5</v>
      </c>
      <c r="F22" s="128">
        <v>0.3125</v>
      </c>
      <c r="G22" s="129"/>
      <c r="H22" s="136">
        <v>0.66666666666666663</v>
      </c>
      <c r="I22" s="137"/>
      <c r="J22" s="130"/>
      <c r="K22" s="131"/>
      <c r="L22" s="83">
        <f t="shared" ref="L22:L24" si="10">IF(SUM(E22-J22)&gt;24,"You've entered more than 24 hours.",SUM(E22-J22))</f>
        <v>8.5</v>
      </c>
      <c r="M22" s="80"/>
      <c r="N22" s="40" t="s">
        <v>42</v>
      </c>
      <c r="O22" s="40" t="s">
        <v>42</v>
      </c>
      <c r="R22" s="58">
        <f t="shared" ref="R22:R27" si="11">IF(ISERR(MONTH(D22)),0,IF(MONTH(D22)&lt;&gt;MONTH(K$7),0,IF(AND(WEEKDAY(D22)&lt;&gt;1,WEEKDAY(D22)&lt;&gt;7),8,0)))</f>
        <v>8</v>
      </c>
    </row>
    <row r="23" spans="2:19" ht="21.95" customHeight="1" x14ac:dyDescent="0.15">
      <c r="B23" s="160">
        <f t="shared" ref="B23:B28" si="12">D23</f>
        <v>42829</v>
      </c>
      <c r="C23" s="161"/>
      <c r="D23" s="77">
        <f t="shared" si="4"/>
        <v>42829</v>
      </c>
      <c r="E23" s="78">
        <f t="shared" si="9"/>
        <v>9.0000000000000018</v>
      </c>
      <c r="F23" s="128">
        <v>0.30208333333333331</v>
      </c>
      <c r="G23" s="129"/>
      <c r="H23" s="136">
        <v>0.67708333333333337</v>
      </c>
      <c r="I23" s="137"/>
      <c r="J23" s="130"/>
      <c r="K23" s="131"/>
      <c r="L23" s="83">
        <f t="shared" si="10"/>
        <v>9.0000000000000018</v>
      </c>
      <c r="M23" s="80"/>
      <c r="N23" s="40" t="s">
        <v>42</v>
      </c>
      <c r="O23" s="40" t="s">
        <v>42</v>
      </c>
      <c r="R23" s="58">
        <f t="shared" si="11"/>
        <v>8</v>
      </c>
    </row>
    <row r="24" spans="2:19" ht="21.95" customHeight="1" x14ac:dyDescent="0.15">
      <c r="B24" s="160">
        <f t="shared" si="12"/>
        <v>42830</v>
      </c>
      <c r="C24" s="161"/>
      <c r="D24" s="77">
        <f>IF($K$6="","",IF(D23="","",IF(D23+1&gt;$K$7,"",D23+1)))</f>
        <v>42830</v>
      </c>
      <c r="E24" s="78">
        <f t="shared" si="9"/>
        <v>8.9999999999999982</v>
      </c>
      <c r="F24" s="128">
        <v>0.29166666666666669</v>
      </c>
      <c r="G24" s="129"/>
      <c r="H24" s="136">
        <v>0.66666666666666663</v>
      </c>
      <c r="I24" s="137"/>
      <c r="J24" s="130">
        <v>1.5</v>
      </c>
      <c r="K24" s="131"/>
      <c r="L24" s="83">
        <f t="shared" si="10"/>
        <v>7.4999999999999982</v>
      </c>
      <c r="M24" s="80"/>
      <c r="N24" s="40" t="s">
        <v>42</v>
      </c>
      <c r="O24" s="40" t="s">
        <v>42</v>
      </c>
      <c r="R24" s="58">
        <f t="shared" si="11"/>
        <v>8</v>
      </c>
    </row>
    <row r="25" spans="2:19" ht="21.95" customHeight="1" x14ac:dyDescent="0.15">
      <c r="B25" s="160">
        <f t="shared" si="12"/>
        <v>42831</v>
      </c>
      <c r="C25" s="161"/>
      <c r="D25" s="77">
        <f t="shared" si="4"/>
        <v>42831</v>
      </c>
      <c r="E25" s="78">
        <f t="shared" si="9"/>
        <v>9.25</v>
      </c>
      <c r="F25" s="128">
        <v>0.30208333333333331</v>
      </c>
      <c r="G25" s="129"/>
      <c r="H25" s="136">
        <v>0.6875</v>
      </c>
      <c r="I25" s="137"/>
      <c r="J25" s="130">
        <v>1</v>
      </c>
      <c r="K25" s="131"/>
      <c r="L25" s="83">
        <f t="shared" ref="L25:L27" si="13">IF(SUM(E25-J25)&gt;24,"You've entered more than 24 hours.",SUM(E25-J25))</f>
        <v>8.25</v>
      </c>
      <c r="M25" s="80"/>
      <c r="N25" s="40" t="s">
        <v>42</v>
      </c>
      <c r="O25" s="40" t="s">
        <v>42</v>
      </c>
      <c r="R25" s="58">
        <f t="shared" si="11"/>
        <v>8</v>
      </c>
    </row>
    <row r="26" spans="2:19" ht="21.95" customHeight="1" x14ac:dyDescent="0.15">
      <c r="B26" s="160">
        <f t="shared" si="12"/>
        <v>42832</v>
      </c>
      <c r="C26" s="161"/>
      <c r="D26" s="77">
        <f t="shared" si="4"/>
        <v>42832</v>
      </c>
      <c r="E26" s="78">
        <f t="shared" si="9"/>
        <v>6.75</v>
      </c>
      <c r="F26" s="128">
        <v>0.3125</v>
      </c>
      <c r="G26" s="129"/>
      <c r="H26" s="136">
        <v>0.59375</v>
      </c>
      <c r="I26" s="137"/>
      <c r="J26" s="130"/>
      <c r="K26" s="131"/>
      <c r="L26" s="83">
        <f t="shared" si="13"/>
        <v>6.75</v>
      </c>
      <c r="M26" s="80"/>
      <c r="N26" s="40" t="s">
        <v>42</v>
      </c>
      <c r="O26" s="40" t="s">
        <v>42</v>
      </c>
      <c r="R26" s="58">
        <f t="shared" si="11"/>
        <v>8</v>
      </c>
    </row>
    <row r="27" spans="2:19" ht="21.95" customHeight="1" x14ac:dyDescent="0.15">
      <c r="B27" s="160">
        <f t="shared" si="12"/>
        <v>42833</v>
      </c>
      <c r="C27" s="161"/>
      <c r="D27" s="77">
        <f t="shared" si="4"/>
        <v>42833</v>
      </c>
      <c r="E27" s="78">
        <f t="shared" si="9"/>
        <v>0</v>
      </c>
      <c r="F27" s="162"/>
      <c r="G27" s="163"/>
      <c r="H27" s="164"/>
      <c r="I27" s="165"/>
      <c r="J27" s="166"/>
      <c r="K27" s="167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5" customHeight="1" x14ac:dyDescent="0.15">
      <c r="B28" s="160">
        <f t="shared" si="12"/>
        <v>42834</v>
      </c>
      <c r="C28" s="161"/>
      <c r="D28" s="77">
        <f t="shared" si="4"/>
        <v>42834</v>
      </c>
      <c r="E28" s="78">
        <f t="shared" si="9"/>
        <v>0</v>
      </c>
      <c r="F28" s="162"/>
      <c r="G28" s="163"/>
      <c r="H28" s="164"/>
      <c r="I28" s="165"/>
      <c r="J28" s="166"/>
      <c r="K28" s="167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5" customHeight="1" x14ac:dyDescent="0.15">
      <c r="B29" s="116"/>
      <c r="C29" s="85" t="s">
        <v>40</v>
      </c>
      <c r="D29" s="77"/>
      <c r="E29" s="115">
        <f>SUBTOTAL(9,E22:E28)</f>
        <v>42.5</v>
      </c>
      <c r="F29" s="174"/>
      <c r="G29" s="175"/>
      <c r="H29" s="176"/>
      <c r="I29" s="176"/>
      <c r="J29" s="174"/>
      <c r="K29" s="175"/>
      <c r="L29" s="86">
        <f>SUBTOTAL(9,L22:L28)</f>
        <v>40</v>
      </c>
      <c r="M29" s="80"/>
      <c r="N29" s="84"/>
      <c r="O29" s="84"/>
      <c r="P29" s="87">
        <f>SUBTOTAL(9,L14:L28)</f>
        <v>40</v>
      </c>
      <c r="Q29" s="87">
        <f>SUBTOTAL(9,L14:L28)</f>
        <v>40</v>
      </c>
      <c r="R29" s="58">
        <f>SUBTOTAL(9,R22:R28)</f>
        <v>40</v>
      </c>
      <c r="S29" s="87">
        <f>SUBTOTAL(9,R14:R28)</f>
        <v>40</v>
      </c>
    </row>
    <row r="30" spans="2:19" ht="21.95" customHeight="1" x14ac:dyDescent="0.15">
      <c r="B30" s="160">
        <f>D30</f>
        <v>42835</v>
      </c>
      <c r="C30" s="161"/>
      <c r="D30" s="77">
        <f>IF($K$6="","",IF(D28="","",IF(D28+1&gt;$K$7,"",D28+1)))</f>
        <v>42835</v>
      </c>
      <c r="E30" s="78">
        <f t="shared" ref="E30:E36" si="15">+(H30-F30)*24</f>
        <v>8.5</v>
      </c>
      <c r="F30" s="162">
        <v>0.32291666666666669</v>
      </c>
      <c r="G30" s="163"/>
      <c r="H30" s="164">
        <v>0.67708333333333337</v>
      </c>
      <c r="I30" s="165"/>
      <c r="J30" s="166"/>
      <c r="K30" s="167"/>
      <c r="L30" s="83">
        <f t="shared" ref="L30:L32" si="16">IF(SUM(E30-J30)&gt;24,"You've entered more than 24 hours.",SUM(E30-J30))</f>
        <v>8.5</v>
      </c>
      <c r="M30" s="80"/>
      <c r="N30" s="40" t="s">
        <v>42</v>
      </c>
      <c r="O30" s="84" t="s">
        <v>42</v>
      </c>
      <c r="R30" s="58">
        <f t="shared" ref="R30:R36" si="17">IF(ISERR(MONTH(D30)),0,IF(MONTH(D30)&lt;&gt;MONTH(K$7),0,IF(AND(WEEKDAY(D30)&lt;&gt;1,WEEKDAY(D30)&lt;&gt;7),8,0)))</f>
        <v>8</v>
      </c>
    </row>
    <row r="31" spans="2:19" ht="21.95" customHeight="1" x14ac:dyDescent="0.15">
      <c r="B31" s="160">
        <f t="shared" ref="B31:B36" si="18">D31</f>
        <v>42836</v>
      </c>
      <c r="C31" s="161"/>
      <c r="D31" s="77">
        <f t="shared" ref="D31:D36" si="19">IF($K$6="","",IF(D30="","",IF(D30+1&gt;$K$7,"",D30+1)))</f>
        <v>42836</v>
      </c>
      <c r="E31" s="78">
        <f t="shared" si="15"/>
        <v>8.5</v>
      </c>
      <c r="F31" s="162">
        <v>0.3125</v>
      </c>
      <c r="G31" s="163"/>
      <c r="H31" s="164">
        <v>0.66666666666666663</v>
      </c>
      <c r="I31" s="165"/>
      <c r="J31" s="166">
        <v>1.25</v>
      </c>
      <c r="K31" s="167"/>
      <c r="L31" s="83">
        <f t="shared" si="16"/>
        <v>7.25</v>
      </c>
      <c r="M31" s="80"/>
      <c r="N31" s="40" t="s">
        <v>42</v>
      </c>
      <c r="O31" s="84" t="s">
        <v>42</v>
      </c>
      <c r="R31" s="58">
        <f t="shared" si="17"/>
        <v>8</v>
      </c>
    </row>
    <row r="32" spans="2:19" ht="21.95" customHeight="1" x14ac:dyDescent="0.15">
      <c r="B32" s="160">
        <f t="shared" si="18"/>
        <v>42837</v>
      </c>
      <c r="C32" s="161"/>
      <c r="D32" s="77">
        <f>IF($K$6="","",IF(D31="","",IF(D31+1&gt;$K$7,"",D31+1)))</f>
        <v>42837</v>
      </c>
      <c r="E32" s="78">
        <f t="shared" si="15"/>
        <v>9.5</v>
      </c>
      <c r="F32" s="162">
        <v>0.27083333333333331</v>
      </c>
      <c r="G32" s="163"/>
      <c r="H32" s="164">
        <v>0.66666666666666663</v>
      </c>
      <c r="I32" s="165"/>
      <c r="J32" s="166"/>
      <c r="K32" s="167"/>
      <c r="L32" s="83">
        <f t="shared" si="16"/>
        <v>9.5</v>
      </c>
      <c r="M32" s="80"/>
      <c r="N32" s="40" t="s">
        <v>42</v>
      </c>
      <c r="O32" s="84" t="s">
        <v>42</v>
      </c>
      <c r="R32" s="58">
        <f t="shared" si="17"/>
        <v>8</v>
      </c>
    </row>
    <row r="33" spans="2:19" ht="21.95" customHeight="1" x14ac:dyDescent="0.15">
      <c r="B33" s="160">
        <f t="shared" si="18"/>
        <v>42838</v>
      </c>
      <c r="C33" s="161"/>
      <c r="D33" s="77">
        <f t="shared" si="19"/>
        <v>42838</v>
      </c>
      <c r="E33" s="78">
        <f t="shared" si="15"/>
        <v>11</v>
      </c>
      <c r="F33" s="162">
        <v>0.30208333333333331</v>
      </c>
      <c r="G33" s="163"/>
      <c r="H33" s="164">
        <v>0.76041666666666663</v>
      </c>
      <c r="I33" s="165"/>
      <c r="J33" s="166">
        <v>1.25</v>
      </c>
      <c r="K33" s="167"/>
      <c r="L33" s="83">
        <f t="shared" ref="L33:L35" si="20">IF(SUM(E33-J33)&gt;24,"You've entered more than 24 hours.",SUM(E33-J33))</f>
        <v>9.75</v>
      </c>
      <c r="M33" s="80"/>
      <c r="N33" s="40" t="s">
        <v>42</v>
      </c>
      <c r="O33" s="84" t="s">
        <v>42</v>
      </c>
      <c r="R33" s="58">
        <f t="shared" si="17"/>
        <v>8</v>
      </c>
    </row>
    <row r="34" spans="2:19" ht="21.95" customHeight="1" x14ac:dyDescent="0.15">
      <c r="B34" s="160">
        <f t="shared" si="18"/>
        <v>42839</v>
      </c>
      <c r="C34" s="161"/>
      <c r="D34" s="77">
        <f t="shared" si="19"/>
        <v>42839</v>
      </c>
      <c r="E34" s="78">
        <f t="shared" si="15"/>
        <v>5.7500000000000009</v>
      </c>
      <c r="F34" s="162">
        <v>0.3125</v>
      </c>
      <c r="G34" s="163"/>
      <c r="H34" s="164">
        <v>0.55208333333333337</v>
      </c>
      <c r="I34" s="165"/>
      <c r="J34" s="166">
        <v>0.75</v>
      </c>
      <c r="K34" s="167"/>
      <c r="L34" s="83">
        <f t="shared" si="20"/>
        <v>5.0000000000000009</v>
      </c>
      <c r="M34" s="80" t="s">
        <v>87</v>
      </c>
      <c r="N34" s="40" t="s">
        <v>42</v>
      </c>
      <c r="O34" s="84" t="s">
        <v>42</v>
      </c>
      <c r="R34" s="58">
        <f t="shared" si="17"/>
        <v>8</v>
      </c>
    </row>
    <row r="35" spans="2:19" ht="21.95" customHeight="1" x14ac:dyDescent="0.15">
      <c r="B35" s="160">
        <f t="shared" si="18"/>
        <v>42840</v>
      </c>
      <c r="C35" s="161"/>
      <c r="D35" s="77">
        <f t="shared" si="19"/>
        <v>42840</v>
      </c>
      <c r="E35" s="78">
        <f t="shared" si="15"/>
        <v>0</v>
      </c>
      <c r="F35" s="162"/>
      <c r="G35" s="163"/>
      <c r="H35" s="164"/>
      <c r="I35" s="165"/>
      <c r="J35" s="166"/>
      <c r="K35" s="167"/>
      <c r="L35" s="83">
        <f t="shared" si="20"/>
        <v>0</v>
      </c>
      <c r="M35" s="80"/>
      <c r="N35" s="84"/>
      <c r="O35" s="84"/>
      <c r="R35" s="58">
        <f t="shared" si="17"/>
        <v>0</v>
      </c>
    </row>
    <row r="36" spans="2:19" ht="21.95" customHeight="1" x14ac:dyDescent="0.15">
      <c r="B36" s="160">
        <f t="shared" si="18"/>
        <v>42841</v>
      </c>
      <c r="C36" s="161"/>
      <c r="D36" s="77">
        <f t="shared" si="19"/>
        <v>42841</v>
      </c>
      <c r="E36" s="78">
        <f t="shared" si="15"/>
        <v>0</v>
      </c>
      <c r="F36" s="162"/>
      <c r="G36" s="163"/>
      <c r="H36" s="164"/>
      <c r="I36" s="165"/>
      <c r="J36" s="166"/>
      <c r="K36" s="167"/>
      <c r="L36" s="83">
        <f t="shared" ref="L36" si="21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5" customHeight="1" x14ac:dyDescent="0.15">
      <c r="B37" s="116"/>
      <c r="C37" s="85" t="s">
        <v>40</v>
      </c>
      <c r="D37" s="77"/>
      <c r="E37" s="115">
        <f>SUBTOTAL(9,E30:E36)</f>
        <v>43.25</v>
      </c>
      <c r="F37" s="174"/>
      <c r="G37" s="175"/>
      <c r="H37" s="176"/>
      <c r="I37" s="176"/>
      <c r="J37" s="174"/>
      <c r="K37" s="175"/>
      <c r="L37" s="86">
        <f>SUBTOTAL(9,L30:L36)</f>
        <v>40</v>
      </c>
      <c r="M37" s="80"/>
      <c r="N37" s="84"/>
      <c r="O37" s="84"/>
      <c r="P37" s="87">
        <f>SUBTOTAL(9,L30:L36)</f>
        <v>40</v>
      </c>
      <c r="Q37" s="87">
        <f>SUBTOTAL(9,L14:L36)</f>
        <v>80</v>
      </c>
      <c r="R37" s="58">
        <f>SUBTOTAL(9,R30:R36)</f>
        <v>40</v>
      </c>
      <c r="S37" s="87">
        <f>SUBTOTAL(9,R14:R36)</f>
        <v>80</v>
      </c>
    </row>
    <row r="38" spans="2:19" ht="21.95" customHeight="1" x14ac:dyDescent="0.15">
      <c r="B38" s="160">
        <f>D38</f>
        <v>42842</v>
      </c>
      <c r="C38" s="161"/>
      <c r="D38" s="77">
        <f>IF($K$6="","",IF(D36="","",IF(D36+1&gt;$K$7,"",D36+1)))</f>
        <v>42842</v>
      </c>
      <c r="E38" s="78">
        <f t="shared" ref="E38:E44" si="22">+(H38-F38)*24</f>
        <v>9</v>
      </c>
      <c r="F38" s="128">
        <v>0.3125</v>
      </c>
      <c r="G38" s="129"/>
      <c r="H38" s="136">
        <v>0.6875</v>
      </c>
      <c r="I38" s="137"/>
      <c r="J38" s="130">
        <v>0.25</v>
      </c>
      <c r="K38" s="131"/>
      <c r="L38" s="83">
        <f t="shared" ref="L38:L40" si="23">IF(SUM(E38-J38)&gt;24,"You've entered more than 24 hours.",SUM(E38-J38))</f>
        <v>8.75</v>
      </c>
      <c r="M38" s="80"/>
      <c r="N38" s="40" t="s">
        <v>42</v>
      </c>
      <c r="O38" s="84" t="s">
        <v>42</v>
      </c>
      <c r="R38" s="58">
        <f t="shared" ref="R38:R44" si="24">IF(ISERR(MONTH(D38)),0,IF(MONTH(D38)&lt;&gt;MONTH(K$7),0,IF(AND(WEEKDAY(D38)&lt;&gt;1,WEEKDAY(D38)&lt;&gt;7),8,0)))</f>
        <v>8</v>
      </c>
    </row>
    <row r="39" spans="2:19" ht="21.95" customHeight="1" x14ac:dyDescent="0.15">
      <c r="B39" s="160">
        <f t="shared" ref="B39:B44" si="25">D39</f>
        <v>42843</v>
      </c>
      <c r="C39" s="161"/>
      <c r="D39" s="77">
        <f t="shared" ref="D39:D44" si="26">IF($K$6="","",IF(D38="","",IF(D38+1&gt;$K$7,"",D38+1)))</f>
        <v>42843</v>
      </c>
      <c r="E39" s="78">
        <f t="shared" si="22"/>
        <v>9.25</v>
      </c>
      <c r="F39" s="128">
        <v>0.3125</v>
      </c>
      <c r="G39" s="129"/>
      <c r="H39" s="136">
        <v>0.69791666666666663</v>
      </c>
      <c r="I39" s="137"/>
      <c r="J39" s="130"/>
      <c r="K39" s="131"/>
      <c r="L39" s="83">
        <f t="shared" si="23"/>
        <v>9.25</v>
      </c>
      <c r="M39" s="41"/>
      <c r="N39" s="40" t="s">
        <v>42</v>
      </c>
      <c r="O39" s="84" t="s">
        <v>42</v>
      </c>
      <c r="R39" s="58">
        <f t="shared" si="24"/>
        <v>8</v>
      </c>
    </row>
    <row r="40" spans="2:19" ht="21.95" customHeight="1" x14ac:dyDescent="0.15">
      <c r="B40" s="160">
        <f t="shared" si="25"/>
        <v>42844</v>
      </c>
      <c r="C40" s="161"/>
      <c r="D40" s="77">
        <f>IF($K$6="","",IF(D39="","",IF(D39+1&gt;$K$7,"",D39+1)))</f>
        <v>42844</v>
      </c>
      <c r="E40" s="78">
        <f t="shared" si="22"/>
        <v>8.9999999999999982</v>
      </c>
      <c r="F40" s="128">
        <v>0.29166666666666669</v>
      </c>
      <c r="G40" s="129"/>
      <c r="H40" s="136">
        <v>0.66666666666666663</v>
      </c>
      <c r="I40" s="137"/>
      <c r="J40" s="130">
        <v>0.25</v>
      </c>
      <c r="K40" s="131"/>
      <c r="L40" s="83">
        <f t="shared" si="23"/>
        <v>8.7499999999999982</v>
      </c>
      <c r="M40" s="41"/>
      <c r="N40" s="40" t="s">
        <v>42</v>
      </c>
      <c r="O40" s="84" t="s">
        <v>42</v>
      </c>
      <c r="R40" s="58">
        <f t="shared" si="24"/>
        <v>8</v>
      </c>
    </row>
    <row r="41" spans="2:19" ht="21.95" customHeight="1" x14ac:dyDescent="0.15">
      <c r="B41" s="160">
        <f t="shared" si="25"/>
        <v>42845</v>
      </c>
      <c r="C41" s="161"/>
      <c r="D41" s="77">
        <f t="shared" si="26"/>
        <v>42845</v>
      </c>
      <c r="E41" s="78">
        <f t="shared" si="22"/>
        <v>10.75</v>
      </c>
      <c r="F41" s="128">
        <v>0.3125</v>
      </c>
      <c r="G41" s="129"/>
      <c r="H41" s="136">
        <v>0.76041666666666663</v>
      </c>
      <c r="I41" s="137"/>
      <c r="J41" s="130">
        <v>1</v>
      </c>
      <c r="K41" s="131"/>
      <c r="L41" s="83">
        <f t="shared" ref="L41:L43" si="27">IF(SUM(E41-J41)&gt;24,"You've entered more than 24 hours.",SUM(E41-J41))</f>
        <v>9.75</v>
      </c>
      <c r="M41" s="41"/>
      <c r="N41" s="40" t="s">
        <v>42</v>
      </c>
      <c r="O41" s="84" t="s">
        <v>42</v>
      </c>
      <c r="R41" s="58">
        <f t="shared" si="24"/>
        <v>8</v>
      </c>
    </row>
    <row r="42" spans="2:19" ht="21.95" customHeight="1" x14ac:dyDescent="0.15">
      <c r="B42" s="160">
        <f t="shared" si="25"/>
        <v>42846</v>
      </c>
      <c r="C42" s="161"/>
      <c r="D42" s="77">
        <f t="shared" si="26"/>
        <v>42846</v>
      </c>
      <c r="E42" s="78">
        <f t="shared" si="22"/>
        <v>5.0000000000000009</v>
      </c>
      <c r="F42" s="162">
        <v>0.3125</v>
      </c>
      <c r="G42" s="163"/>
      <c r="H42" s="164">
        <v>0.52083333333333337</v>
      </c>
      <c r="I42" s="165"/>
      <c r="J42" s="166">
        <v>1.5</v>
      </c>
      <c r="K42" s="167"/>
      <c r="L42" s="83">
        <f t="shared" si="27"/>
        <v>3.5000000000000009</v>
      </c>
      <c r="M42" s="41"/>
      <c r="N42" s="40" t="s">
        <v>42</v>
      </c>
      <c r="O42" s="84" t="s">
        <v>42</v>
      </c>
      <c r="R42" s="58">
        <f t="shared" si="24"/>
        <v>8</v>
      </c>
    </row>
    <row r="43" spans="2:19" ht="21.95" customHeight="1" x14ac:dyDescent="0.15">
      <c r="B43" s="160">
        <f t="shared" si="25"/>
        <v>42847</v>
      </c>
      <c r="C43" s="161"/>
      <c r="D43" s="77">
        <f t="shared" si="26"/>
        <v>42847</v>
      </c>
      <c r="E43" s="78">
        <f t="shared" si="22"/>
        <v>0</v>
      </c>
      <c r="F43" s="162"/>
      <c r="G43" s="163"/>
      <c r="H43" s="164"/>
      <c r="I43" s="165"/>
      <c r="J43" s="166"/>
      <c r="K43" s="167"/>
      <c r="L43" s="83">
        <f t="shared" si="27"/>
        <v>0</v>
      </c>
      <c r="M43" s="80"/>
      <c r="N43" s="84"/>
      <c r="O43" s="84"/>
      <c r="R43" s="58">
        <f t="shared" si="24"/>
        <v>0</v>
      </c>
    </row>
    <row r="44" spans="2:19" ht="21.95" customHeight="1" x14ac:dyDescent="0.15">
      <c r="B44" s="160">
        <f t="shared" si="25"/>
        <v>42848</v>
      </c>
      <c r="C44" s="161"/>
      <c r="D44" s="77">
        <f t="shared" si="26"/>
        <v>42848</v>
      </c>
      <c r="E44" s="78">
        <f t="shared" si="22"/>
        <v>0</v>
      </c>
      <c r="F44" s="162"/>
      <c r="G44" s="163"/>
      <c r="H44" s="164"/>
      <c r="I44" s="165"/>
      <c r="J44" s="166"/>
      <c r="K44" s="167"/>
      <c r="L44" s="83">
        <f t="shared" ref="L44" si="28">IF(SUM(E44-J44)&gt;24,"You've entered more than 24 hours.",SUM(E44-J44))</f>
        <v>0</v>
      </c>
      <c r="M44" s="80"/>
      <c r="N44" s="84"/>
      <c r="O44" s="84"/>
      <c r="R44" s="58">
        <f t="shared" si="24"/>
        <v>0</v>
      </c>
    </row>
    <row r="45" spans="2:19" ht="21.95" customHeight="1" x14ac:dyDescent="0.15">
      <c r="B45" s="116"/>
      <c r="C45" s="85" t="s">
        <v>40</v>
      </c>
      <c r="D45" s="77"/>
      <c r="E45" s="115">
        <f>SUBTOTAL(9,E38:E44)</f>
        <v>43</v>
      </c>
      <c r="F45" s="174"/>
      <c r="G45" s="175"/>
      <c r="H45" s="176"/>
      <c r="I45" s="176"/>
      <c r="J45" s="174"/>
      <c r="K45" s="175"/>
      <c r="L45" s="86">
        <f>SUBTOTAL(9,L38:L44)</f>
        <v>40</v>
      </c>
      <c r="M45" s="80"/>
      <c r="N45" s="84"/>
      <c r="O45" s="84"/>
      <c r="P45" s="87">
        <f>SUBTOTAL(9,L30:L44)</f>
        <v>80</v>
      </c>
      <c r="Q45" s="87">
        <f>SUBTOTAL(9,L14:L44)</f>
        <v>120</v>
      </c>
      <c r="R45" s="58">
        <f>SUBTOTAL(9,R38:R44)</f>
        <v>40</v>
      </c>
      <c r="S45" s="87">
        <f>SUBTOTAL(9,R14:R44)</f>
        <v>120</v>
      </c>
    </row>
    <row r="46" spans="2:19" ht="21.95" customHeight="1" x14ac:dyDescent="0.15">
      <c r="B46" s="160">
        <f>D46</f>
        <v>42849</v>
      </c>
      <c r="C46" s="161"/>
      <c r="D46" s="77">
        <f>IF($K$6="","",IF(D44="","",IF(D44+1&gt;$K$7,"",D44+1)))</f>
        <v>42849</v>
      </c>
      <c r="E46" s="78">
        <f t="shared" ref="E46:E52" si="29">+(H46-F46)*24</f>
        <v>10.499999999999998</v>
      </c>
      <c r="F46" s="162">
        <v>0.29166666666666669</v>
      </c>
      <c r="G46" s="163"/>
      <c r="H46" s="164">
        <v>0.72916666666666663</v>
      </c>
      <c r="I46" s="165"/>
      <c r="J46" s="166">
        <v>1</v>
      </c>
      <c r="K46" s="167"/>
      <c r="L46" s="83">
        <f t="shared" ref="L46:L48" si="30">IF(SUM(E46-J46)&gt;24,"You've entered more than 24 hours.",SUM(E46-J46))</f>
        <v>9.4999999999999982</v>
      </c>
      <c r="M46" s="80"/>
      <c r="N46" s="40" t="s">
        <v>42</v>
      </c>
      <c r="O46" s="40" t="s">
        <v>42</v>
      </c>
      <c r="R46" s="58">
        <f t="shared" ref="R46:R52" si="31">IF(ISERR(MONTH(D46)),0,IF(MONTH(D46)&lt;&gt;MONTH(K$7),0,IF(AND(WEEKDAY(D46)&lt;&gt;1,WEEKDAY(D46)&lt;&gt;7),8,0)))</f>
        <v>8</v>
      </c>
    </row>
    <row r="47" spans="2:19" ht="21.95" customHeight="1" x14ac:dyDescent="0.15">
      <c r="B47" s="160">
        <f t="shared" ref="B47:B52" si="32">D47</f>
        <v>42850</v>
      </c>
      <c r="C47" s="161"/>
      <c r="D47" s="77">
        <f t="shared" ref="D47:D52" si="33">IF($K$6="","",IF(D46="","",IF(D46+1&gt;$K$7,"",D46+1)))</f>
        <v>42850</v>
      </c>
      <c r="E47" s="78">
        <f t="shared" si="29"/>
        <v>10.75</v>
      </c>
      <c r="F47" s="162">
        <v>0.29166666666666669</v>
      </c>
      <c r="G47" s="163"/>
      <c r="H47" s="164">
        <v>0.73958333333333337</v>
      </c>
      <c r="I47" s="165"/>
      <c r="J47" s="166">
        <v>1.5</v>
      </c>
      <c r="K47" s="167"/>
      <c r="L47" s="83">
        <f t="shared" si="30"/>
        <v>9.25</v>
      </c>
      <c r="M47" s="80"/>
      <c r="N47" s="40" t="s">
        <v>42</v>
      </c>
      <c r="O47" s="40" t="s">
        <v>42</v>
      </c>
      <c r="R47" s="58">
        <f t="shared" si="31"/>
        <v>8</v>
      </c>
    </row>
    <row r="48" spans="2:19" ht="21.95" customHeight="1" x14ac:dyDescent="0.15">
      <c r="B48" s="160">
        <f t="shared" si="32"/>
        <v>42851</v>
      </c>
      <c r="C48" s="161"/>
      <c r="D48" s="77">
        <f>IF($K$6="","",IF(D47="","",IF(D47+1&gt;$K$7,"",D47+1)))</f>
        <v>42851</v>
      </c>
      <c r="E48" s="78">
        <f t="shared" si="29"/>
        <v>6.5</v>
      </c>
      <c r="F48" s="162">
        <v>0.30208333333333331</v>
      </c>
      <c r="G48" s="163"/>
      <c r="H48" s="164">
        <v>0.57291666666666663</v>
      </c>
      <c r="I48" s="165"/>
      <c r="J48" s="177"/>
      <c r="K48" s="167"/>
      <c r="L48" s="83">
        <f t="shared" si="30"/>
        <v>6.5</v>
      </c>
      <c r="M48" s="80"/>
      <c r="N48" s="40" t="s">
        <v>42</v>
      </c>
      <c r="O48" s="40" t="s">
        <v>42</v>
      </c>
      <c r="R48" s="58">
        <f t="shared" si="31"/>
        <v>8</v>
      </c>
    </row>
    <row r="49" spans="2:19" ht="21.95" customHeight="1" x14ac:dyDescent="0.15">
      <c r="B49" s="160">
        <f t="shared" si="32"/>
        <v>42852</v>
      </c>
      <c r="C49" s="161"/>
      <c r="D49" s="77">
        <f t="shared" si="33"/>
        <v>42852</v>
      </c>
      <c r="E49" s="78">
        <f t="shared" si="29"/>
        <v>9.7500000000000018</v>
      </c>
      <c r="F49" s="162">
        <v>0.30208333333333331</v>
      </c>
      <c r="G49" s="163"/>
      <c r="H49" s="164">
        <v>0.70833333333333337</v>
      </c>
      <c r="I49" s="165"/>
      <c r="J49" s="166">
        <v>0.5</v>
      </c>
      <c r="K49" s="167"/>
      <c r="L49" s="83">
        <f t="shared" ref="L49:L51" si="34">IF(SUM(E49-J49)&gt;24,"You've entered more than 24 hours.",SUM(E49-J49))</f>
        <v>9.2500000000000018</v>
      </c>
      <c r="M49" s="80"/>
      <c r="N49" s="40" t="s">
        <v>42</v>
      </c>
      <c r="O49" s="40" t="s">
        <v>42</v>
      </c>
      <c r="R49" s="58">
        <f t="shared" si="31"/>
        <v>8</v>
      </c>
    </row>
    <row r="50" spans="2:19" ht="21.95" customHeight="1" x14ac:dyDescent="0.15">
      <c r="B50" s="160">
        <f t="shared" si="32"/>
        <v>42853</v>
      </c>
      <c r="C50" s="161"/>
      <c r="D50" s="77">
        <f t="shared" si="33"/>
        <v>42853</v>
      </c>
      <c r="E50" s="78">
        <f t="shared" si="29"/>
        <v>3</v>
      </c>
      <c r="F50" s="162">
        <v>0.27083333333333331</v>
      </c>
      <c r="G50" s="163"/>
      <c r="H50" s="164">
        <v>0.39583333333333331</v>
      </c>
      <c r="I50" s="165"/>
      <c r="J50" s="166"/>
      <c r="K50" s="167"/>
      <c r="L50" s="83">
        <f t="shared" si="34"/>
        <v>3</v>
      </c>
      <c r="M50" s="80"/>
      <c r="N50" s="40" t="s">
        <v>42</v>
      </c>
      <c r="O50" s="40" t="s">
        <v>42</v>
      </c>
      <c r="R50" s="58">
        <f t="shared" si="31"/>
        <v>8</v>
      </c>
    </row>
    <row r="51" spans="2:19" ht="21.95" customHeight="1" x14ac:dyDescent="0.15">
      <c r="B51" s="160">
        <f t="shared" si="32"/>
        <v>42854</v>
      </c>
      <c r="C51" s="161"/>
      <c r="D51" s="77">
        <f t="shared" si="33"/>
        <v>42854</v>
      </c>
      <c r="E51" s="78">
        <f t="shared" si="29"/>
        <v>0</v>
      </c>
      <c r="F51" s="162"/>
      <c r="G51" s="163"/>
      <c r="H51" s="164"/>
      <c r="I51" s="165"/>
      <c r="J51" s="166"/>
      <c r="K51" s="167"/>
      <c r="L51" s="83">
        <f t="shared" si="34"/>
        <v>0</v>
      </c>
      <c r="M51" s="80"/>
      <c r="N51" s="84"/>
      <c r="O51" s="84"/>
      <c r="R51" s="58">
        <f t="shared" si="31"/>
        <v>0</v>
      </c>
    </row>
    <row r="52" spans="2:19" ht="21.95" customHeight="1" x14ac:dyDescent="0.15">
      <c r="B52" s="160">
        <f t="shared" si="32"/>
        <v>42855</v>
      </c>
      <c r="C52" s="161"/>
      <c r="D52" s="77">
        <f t="shared" si="33"/>
        <v>42855</v>
      </c>
      <c r="E52" s="78">
        <f t="shared" si="29"/>
        <v>0</v>
      </c>
      <c r="F52" s="162"/>
      <c r="G52" s="163"/>
      <c r="H52" s="164"/>
      <c r="I52" s="165"/>
      <c r="J52" s="166"/>
      <c r="K52" s="167"/>
      <c r="L52" s="83">
        <f t="shared" ref="L52" si="35">IF(SUM(E52-J52)&gt;24,"You've entered more than 24 hours.",SUM(E52-J52))</f>
        <v>0</v>
      </c>
      <c r="M52" s="80"/>
      <c r="N52" s="84"/>
      <c r="O52" s="84"/>
      <c r="R52" s="58">
        <f t="shared" si="31"/>
        <v>0</v>
      </c>
    </row>
    <row r="53" spans="2:19" ht="21.95" customHeight="1" x14ac:dyDescent="0.15">
      <c r="B53" s="116"/>
      <c r="C53" s="85" t="s">
        <v>40</v>
      </c>
      <c r="D53" s="77"/>
      <c r="E53" s="115">
        <f>SUBTOTAL(9,E46:E52)</f>
        <v>40.5</v>
      </c>
      <c r="F53" s="174"/>
      <c r="G53" s="175"/>
      <c r="H53" s="176"/>
      <c r="I53" s="176"/>
      <c r="J53" s="174"/>
      <c r="K53" s="175"/>
      <c r="L53" s="86">
        <f>SUBTOTAL(9,L46:L52)</f>
        <v>37.5</v>
      </c>
      <c r="M53" s="80"/>
      <c r="N53" s="84"/>
      <c r="O53" s="84"/>
      <c r="P53" s="87">
        <f>SUBTOTAL(9,L38:L52)</f>
        <v>77.5</v>
      </c>
      <c r="Q53" s="87">
        <f>SUBTOTAL(9,L22:L52)</f>
        <v>157.5</v>
      </c>
      <c r="R53" s="58">
        <f>SUBTOTAL(9,R46:R52)</f>
        <v>40</v>
      </c>
      <c r="S53" s="87">
        <f>SUBTOTAL(9,R22:R52)</f>
        <v>160</v>
      </c>
    </row>
    <row r="54" spans="2:19" ht="21.95" customHeight="1" x14ac:dyDescent="0.15">
      <c r="B54" s="160" t="str">
        <f>D54</f>
        <v/>
      </c>
      <c r="C54" s="161"/>
      <c r="D54" s="77" t="str">
        <f>IF($K$6="","",IF(D52="","",IF(D52+1&gt;$K$7,"",D52+1)))</f>
        <v/>
      </c>
      <c r="E54" s="78">
        <f t="shared" ref="E54:E60" si="36">+(H54-F54)*24</f>
        <v>0</v>
      </c>
      <c r="F54" s="162"/>
      <c r="G54" s="163"/>
      <c r="H54" s="164"/>
      <c r="I54" s="165"/>
      <c r="J54" s="166"/>
      <c r="K54" s="167"/>
      <c r="L54" s="83">
        <f t="shared" ref="L54:L56" si="37">IF(SUM(E54-J54)&gt;24,"You've entered more than 24 hours.",SUM(E54-J54))</f>
        <v>0</v>
      </c>
      <c r="M54" s="80"/>
      <c r="N54" s="81"/>
      <c r="O54" s="81"/>
      <c r="R54" s="58">
        <f t="shared" ref="R54:R60" si="38">IF(ISERR(MONTH(D54)),0,IF(MONTH(D54)&lt;&gt;MONTH(K$7),0,IF(AND(WEEKDAY(D54)&lt;&gt;1,WEEKDAY(D54)&lt;&gt;7),8,0)))</f>
        <v>0</v>
      </c>
    </row>
    <row r="55" spans="2:19" ht="21.95" customHeight="1" x14ac:dyDescent="0.15">
      <c r="B55" s="160" t="str">
        <f t="shared" ref="B55:B60" si="39">D55</f>
        <v/>
      </c>
      <c r="C55" s="161"/>
      <c r="D55" s="77" t="str">
        <f t="shared" ref="D55:D60" si="40">IF($K$6="","",IF(D54="","",IF(D54+1&gt;$K$7,"",D54+1)))</f>
        <v/>
      </c>
      <c r="E55" s="78">
        <f t="shared" si="36"/>
        <v>0</v>
      </c>
      <c r="F55" s="162"/>
      <c r="G55" s="163"/>
      <c r="H55" s="164"/>
      <c r="I55" s="165"/>
      <c r="J55" s="166"/>
      <c r="K55" s="167"/>
      <c r="L55" s="83">
        <f t="shared" si="37"/>
        <v>0</v>
      </c>
      <c r="M55" s="80"/>
      <c r="N55" s="84"/>
      <c r="O55" s="84"/>
      <c r="R55" s="58">
        <f t="shared" si="38"/>
        <v>0</v>
      </c>
    </row>
    <row r="56" spans="2:19" ht="21.95" customHeight="1" x14ac:dyDescent="0.15">
      <c r="B56" s="160" t="str">
        <f t="shared" si="39"/>
        <v/>
      </c>
      <c r="C56" s="161"/>
      <c r="D56" s="77" t="str">
        <f>IF($K$6="","",IF(D55="","",IF(D55+1&gt;$K$7,"",D55+1)))</f>
        <v/>
      </c>
      <c r="E56" s="78">
        <f t="shared" si="36"/>
        <v>0</v>
      </c>
      <c r="F56" s="162"/>
      <c r="G56" s="163"/>
      <c r="H56" s="164"/>
      <c r="I56" s="165"/>
      <c r="J56" s="166"/>
      <c r="K56" s="167"/>
      <c r="L56" s="83">
        <f t="shared" si="37"/>
        <v>0</v>
      </c>
      <c r="M56" s="80"/>
      <c r="N56" s="84"/>
      <c r="O56" s="84"/>
      <c r="R56" s="58">
        <f t="shared" si="38"/>
        <v>0</v>
      </c>
    </row>
    <row r="57" spans="2:19" ht="21.95" customHeight="1" x14ac:dyDescent="0.15">
      <c r="B57" s="160" t="str">
        <f t="shared" si="39"/>
        <v/>
      </c>
      <c r="C57" s="161"/>
      <c r="D57" s="77" t="str">
        <f t="shared" si="40"/>
        <v/>
      </c>
      <c r="E57" s="78">
        <f t="shared" si="36"/>
        <v>0</v>
      </c>
      <c r="F57" s="162"/>
      <c r="G57" s="163"/>
      <c r="H57" s="164"/>
      <c r="I57" s="165"/>
      <c r="J57" s="166"/>
      <c r="K57" s="167"/>
      <c r="L57" s="83">
        <f t="shared" ref="L57:L59" si="41">IF(SUM(E57-J57)&gt;24,"You've entered more than 24 hours.",SUM(E57-J57))</f>
        <v>0</v>
      </c>
      <c r="M57" s="80"/>
      <c r="N57" s="84"/>
      <c r="O57" s="84"/>
      <c r="R57" s="58">
        <f t="shared" si="38"/>
        <v>0</v>
      </c>
    </row>
    <row r="58" spans="2:19" ht="21.95" customHeight="1" x14ac:dyDescent="0.15">
      <c r="B58" s="160" t="str">
        <f t="shared" si="39"/>
        <v/>
      </c>
      <c r="C58" s="161"/>
      <c r="D58" s="77" t="str">
        <f t="shared" si="40"/>
        <v/>
      </c>
      <c r="E58" s="78">
        <f t="shared" si="36"/>
        <v>0</v>
      </c>
      <c r="F58" s="162"/>
      <c r="G58" s="163"/>
      <c r="H58" s="164"/>
      <c r="I58" s="165"/>
      <c r="J58" s="166"/>
      <c r="K58" s="167"/>
      <c r="L58" s="83">
        <f t="shared" si="41"/>
        <v>0</v>
      </c>
      <c r="M58" s="80"/>
      <c r="N58" s="84"/>
      <c r="O58" s="84"/>
      <c r="R58" s="58">
        <f t="shared" si="38"/>
        <v>0</v>
      </c>
    </row>
    <row r="59" spans="2:19" ht="21.95" customHeight="1" x14ac:dyDescent="0.15">
      <c r="B59" s="160" t="str">
        <f t="shared" si="39"/>
        <v/>
      </c>
      <c r="C59" s="161"/>
      <c r="D59" s="77" t="str">
        <f t="shared" si="40"/>
        <v/>
      </c>
      <c r="E59" s="78">
        <f t="shared" si="36"/>
        <v>0</v>
      </c>
      <c r="F59" s="162"/>
      <c r="G59" s="163"/>
      <c r="H59" s="164"/>
      <c r="I59" s="165"/>
      <c r="J59" s="166"/>
      <c r="K59" s="167"/>
      <c r="L59" s="83">
        <f t="shared" si="41"/>
        <v>0</v>
      </c>
      <c r="M59" s="80"/>
      <c r="N59" s="84"/>
      <c r="O59" s="84"/>
      <c r="R59" s="58">
        <f t="shared" si="38"/>
        <v>0</v>
      </c>
    </row>
    <row r="60" spans="2:19" ht="21.95" customHeight="1" x14ac:dyDescent="0.15">
      <c r="B60" s="160" t="str">
        <f t="shared" si="39"/>
        <v/>
      </c>
      <c r="C60" s="161"/>
      <c r="D60" s="77" t="str">
        <f t="shared" si="40"/>
        <v/>
      </c>
      <c r="E60" s="78">
        <f t="shared" si="36"/>
        <v>0</v>
      </c>
      <c r="F60" s="162"/>
      <c r="G60" s="163"/>
      <c r="H60" s="164"/>
      <c r="I60" s="165"/>
      <c r="J60" s="166"/>
      <c r="K60" s="167"/>
      <c r="L60" s="83">
        <f t="shared" ref="L60" si="42">IF(SUM(E60-J60)&gt;24,"You've entered more than 24 hours.",SUM(E60-J60))</f>
        <v>0</v>
      </c>
      <c r="M60" s="80"/>
      <c r="N60" s="84"/>
      <c r="O60" s="84"/>
      <c r="R60" s="58">
        <f t="shared" si="38"/>
        <v>0</v>
      </c>
    </row>
    <row r="61" spans="2:19" ht="21.95" customHeight="1" x14ac:dyDescent="0.15">
      <c r="B61" s="88"/>
      <c r="C61" s="85" t="s">
        <v>40</v>
      </c>
      <c r="D61" s="89"/>
      <c r="E61" s="115">
        <f>SUBTOTAL(9,E54:E60)</f>
        <v>0</v>
      </c>
      <c r="F61" s="174"/>
      <c r="G61" s="175"/>
      <c r="H61" s="180"/>
      <c r="I61" s="181"/>
      <c r="J61" s="174"/>
      <c r="K61" s="175"/>
      <c r="L61" s="86">
        <f>SUBTOTAL(9,L54:L60)</f>
        <v>0</v>
      </c>
      <c r="P61" s="87">
        <f>SUBTOTAL(9,L30:L60)</f>
        <v>117.5</v>
      </c>
      <c r="Q61" s="87">
        <f>SUBTOTAL(9,L14:L60)</f>
        <v>157.5</v>
      </c>
      <c r="R61" s="58">
        <f>SUBTOTAL(9,R54:R60)</f>
        <v>0</v>
      </c>
      <c r="S61" s="87">
        <f>SUBTOTAL(9,R14:R60)</f>
        <v>160</v>
      </c>
    </row>
    <row r="62" spans="2:19" ht="21.95" customHeight="1" x14ac:dyDescent="0.15">
      <c r="D62" s="90" t="s">
        <v>46</v>
      </c>
      <c r="E62" s="86">
        <f>SUBTOTAL(9,E14:E61)</f>
        <v>169.25</v>
      </c>
      <c r="F62" s="178"/>
      <c r="G62" s="179"/>
      <c r="H62" s="178"/>
      <c r="I62" s="179"/>
      <c r="J62" s="178">
        <f t="shared" ref="J62" si="43">SUBTOTAL(9,J14:J61)</f>
        <v>11.75</v>
      </c>
      <c r="K62" s="179"/>
      <c r="L62" s="86">
        <f t="shared" ref="L62" si="44">SUBTOTAL(9,L14:L61)</f>
        <v>157.5</v>
      </c>
      <c r="R62" s="58">
        <f>SUBTOTAL(9,R14:R61)</f>
        <v>160</v>
      </c>
    </row>
    <row r="63" spans="2:19" ht="21.95" customHeight="1" x14ac:dyDescent="0.15">
      <c r="D63" s="90" t="s">
        <v>47</v>
      </c>
      <c r="E63" s="33">
        <v>120</v>
      </c>
      <c r="F63" s="138"/>
      <c r="G63" s="139"/>
      <c r="H63" s="138"/>
      <c r="I63" s="139"/>
      <c r="J63" s="134">
        <f>-E63</f>
        <v>-120</v>
      </c>
      <c r="K63" s="135"/>
      <c r="L63" s="43"/>
    </row>
    <row r="64" spans="2:19" ht="21.95" customHeight="1" x14ac:dyDescent="0.15">
      <c r="D64" s="90" t="s">
        <v>48</v>
      </c>
      <c r="E64" s="111">
        <f>+E62*E63</f>
        <v>20310</v>
      </c>
      <c r="F64" s="125"/>
      <c r="G64" s="126"/>
      <c r="H64" s="149"/>
      <c r="I64" s="149"/>
      <c r="J64" s="125">
        <f>+J62*J63</f>
        <v>-1410</v>
      </c>
      <c r="K64" s="126"/>
      <c r="L64" s="111">
        <f>SUM(E64:J64)</f>
        <v>18900</v>
      </c>
      <c r="N64" s="87"/>
    </row>
    <row r="65" spans="2:12" ht="21.95" customHeight="1" x14ac:dyDescent="0.15">
      <c r="D65" s="90" t="s">
        <v>49</v>
      </c>
      <c r="E65" s="33">
        <v>120</v>
      </c>
      <c r="F65" s="138"/>
      <c r="G65" s="139"/>
      <c r="H65" s="138"/>
      <c r="I65" s="139"/>
      <c r="J65" s="134">
        <f>-E65</f>
        <v>-120</v>
      </c>
      <c r="K65" s="135"/>
      <c r="L65" s="26"/>
    </row>
    <row r="66" spans="2:12" ht="21.95" customHeight="1" x14ac:dyDescent="0.15">
      <c r="D66" s="90" t="s">
        <v>50</v>
      </c>
      <c r="E66" s="111">
        <f>+E62*E65</f>
        <v>20310</v>
      </c>
      <c r="F66" s="125"/>
      <c r="G66" s="126"/>
      <c r="H66" s="149"/>
      <c r="I66" s="149"/>
      <c r="J66" s="125">
        <f>+J62*J65</f>
        <v>-1410</v>
      </c>
      <c r="K66" s="126"/>
      <c r="L66" s="111">
        <f>SUM(E66:J66)</f>
        <v>18900</v>
      </c>
    </row>
    <row r="68" spans="2:12" ht="26.25" customHeight="1" x14ac:dyDescent="0.15">
      <c r="B68" s="91"/>
      <c r="C68" s="91"/>
      <c r="E68" s="159"/>
      <c r="F68" s="159"/>
      <c r="G68" s="159"/>
      <c r="H68" s="159"/>
      <c r="I68" s="159"/>
      <c r="J68" s="159"/>
      <c r="K68" s="159"/>
      <c r="L68" s="159"/>
    </row>
    <row r="69" spans="2:12" ht="17.100000000000001" customHeight="1" x14ac:dyDescent="0.15">
      <c r="E69" s="92" t="s">
        <v>51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15">
      <c r="E70" s="159"/>
      <c r="F70" s="159"/>
      <c r="G70" s="159"/>
      <c r="H70" s="159"/>
      <c r="I70" s="159"/>
      <c r="J70" s="159"/>
      <c r="K70" s="159"/>
      <c r="L70" s="159"/>
    </row>
    <row r="71" spans="2:12" ht="17.100000000000001" customHeight="1" x14ac:dyDescent="0.15">
      <c r="E71" s="92" t="s">
        <v>52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</mergeCells>
  <conditionalFormatting sqref="E14:O37 E38 L38 N38:O38 E47:M47 E46:L46 E39:O45 E51:O60 E48:L48 E49:M50">
    <cfRule type="expression" dxfId="38" priority="16" stopIfTrue="1">
      <formula>AND(MONTH($D14)&lt;&gt;MONTH($K$7), NOT(ISBLANK($D14)))</formula>
    </cfRule>
    <cfRule type="expression" dxfId="37" priority="17" stopIfTrue="1">
      <formula>AND($N14&lt;&gt;"Y",NOT(ISBLANK($D14)))</formula>
    </cfRule>
    <cfRule type="expression" dxfId="36" priority="18">
      <formula>AND($O14&lt;&gt;"Y",NOT(ISBLANK($D14)))</formula>
    </cfRule>
  </conditionalFormatting>
  <conditionalFormatting sqref="F38:K38">
    <cfRule type="expression" dxfId="35" priority="13" stopIfTrue="1">
      <formula>AND(MONTH($D38)&lt;&gt;MONTH($K$7), NOT(ISBLANK($D38)))</formula>
    </cfRule>
    <cfRule type="expression" dxfId="34" priority="14" stopIfTrue="1">
      <formula>AND($N38&lt;&gt;"Y",NOT(ISBLANK($D38)))</formula>
    </cfRule>
    <cfRule type="expression" dxfId="33" priority="15">
      <formula>AND($O38&lt;&gt;"Y",NOT(ISBLANK($D38)))</formula>
    </cfRule>
  </conditionalFormatting>
  <conditionalFormatting sqref="M38">
    <cfRule type="expression" dxfId="32" priority="11" stopIfTrue="1">
      <formula>$N38&lt;&gt;"Y"</formula>
    </cfRule>
    <cfRule type="expression" dxfId="31" priority="12">
      <formula>$O38&lt;&gt;"Y"</formula>
    </cfRule>
  </conditionalFormatting>
  <conditionalFormatting sqref="M46">
    <cfRule type="expression" dxfId="30" priority="9" stopIfTrue="1">
      <formula>$N46&lt;&gt;"Y"</formula>
    </cfRule>
    <cfRule type="expression" dxfId="29" priority="10">
      <formula>$O46&lt;&gt;"Y"</formula>
    </cfRule>
  </conditionalFormatting>
  <conditionalFormatting sqref="M48">
    <cfRule type="expression" dxfId="28" priority="7" stopIfTrue="1">
      <formula>$N48&lt;&gt;"Y"</formula>
    </cfRule>
    <cfRule type="expression" dxfId="27" priority="8">
      <formula>$O48&lt;&gt;"Y"</formula>
    </cfRule>
  </conditionalFormatting>
  <conditionalFormatting sqref="N46:N50">
    <cfRule type="expression" dxfId="26" priority="4" stopIfTrue="1">
      <formula>AND(MONTH($D46)&lt;&gt;MONTH($K$7), NOT(ISBLANK($D46)))</formula>
    </cfRule>
    <cfRule type="expression" dxfId="25" priority="5" stopIfTrue="1">
      <formula>AND($N46&lt;&gt;"Y",NOT(ISBLANK($D46)))</formula>
    </cfRule>
    <cfRule type="expression" dxfId="24" priority="6">
      <formula>AND($O46&lt;&gt;"Y",NOT(ISBLANK($D46)))</formula>
    </cfRule>
  </conditionalFormatting>
  <conditionalFormatting sqref="O46:O50">
    <cfRule type="expression" dxfId="23" priority="1" stopIfTrue="1">
      <formula>AND(MONTH($D46)&lt;&gt;MONTH($K$7), NOT(ISBLANK($D46)))</formula>
    </cfRule>
    <cfRule type="expression" dxfId="22" priority="2" stopIfTrue="1">
      <formula>AND($N46&lt;&gt;"Y",NOT(ISBLANK($D46)))</formula>
    </cfRule>
    <cfRule type="expression" dxfId="21" priority="3">
      <formula>AND($O46&lt;&gt;"Y",NOT(ISBLANK($D46)))</formula>
    </cfRule>
  </conditionalFormatting>
  <hyperlinks>
    <hyperlink ref="K11" r:id="rId1" xr:uid="{00000000-0004-0000-0800-000000000000}"/>
  </hyperlinks>
  <pageMargins left="0.75" right="0.75" top="0.5" bottom="0.5" header="0.5" footer="0"/>
  <pageSetup scale="5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Invoices</vt:lpstr>
      <vt:lpstr>September Time Sheet</vt:lpstr>
      <vt:lpstr>October Time Sheet</vt:lpstr>
      <vt:lpstr>November Time Sheet</vt:lpstr>
      <vt:lpstr>December Time Sheet</vt:lpstr>
      <vt:lpstr>January Time Sheet</vt:lpstr>
      <vt:lpstr>February Time Sheet</vt:lpstr>
      <vt:lpstr>March Time Sheet</vt:lpstr>
      <vt:lpstr>April Time Sheet</vt:lpstr>
      <vt:lpstr>May Time Sheet</vt:lpstr>
      <vt:lpstr>June Time Sheet</vt:lpstr>
      <vt:lpstr>July Time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Bill</cp:lastModifiedBy>
  <cp:revision/>
  <dcterms:created xsi:type="dcterms:W3CDTF">2000-08-25T01:59:39Z</dcterms:created>
  <dcterms:modified xsi:type="dcterms:W3CDTF">2017-07-03T16:33:10Z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